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2024 МД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<sst xmlns="http://schemas.openxmlformats.org/spreadsheetml/2006/main" count="694" uniqueCount="223">
  <si>
    <t>Стойностни показатели - Разход</t>
  </si>
  <si>
    <t xml:space="preserve"> 1. Имущественни и др. данъци</t>
  </si>
  <si>
    <t>Всичко трансфери</t>
  </si>
  <si>
    <t xml:space="preserve">Всичко финансиране на дефицита </t>
  </si>
  <si>
    <t>име на параграф</t>
  </si>
  <si>
    <t>параграф</t>
  </si>
  <si>
    <t/>
  </si>
  <si>
    <t>Местни Дейности</t>
  </si>
  <si>
    <t>0103</t>
  </si>
  <si>
    <t>окончателен годишен (патентен) данък и данък върху таксиметров превоз на пътници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</si>
  <si>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</si>
  <si>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</si>
  <si>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</si>
  <si>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</si>
  <si>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</si>
  <si>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</si>
  <si>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</si>
  <si>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</si>
  <si>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</si>
  <si>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</si>
  <si>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</si>
  <si>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</si>
  <si>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</si>
  <si>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</si>
  <si>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</si>
  <si>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</si>
  <si>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</si>
  <si>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</si>
  <si>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</si>
  <si>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</si>
  <si>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</si>
  <si>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</si>
  <si>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2717</t>
  </si>
  <si>
    <t>за притежаване на куче</t>
  </si>
  <si>
    <t>2729</t>
  </si>
  <si>
    <t>други общински такси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</si>
  <si>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</si>
  <si>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</si>
  <si>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</si>
  <si>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</si>
  <si>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3619</t>
  </si>
  <si>
    <t>други неданъчни приходи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</si>
  <si>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</si>
  <si>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</si>
  <si>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</si>
  <si>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</si>
  <si>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</si>
  <si>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</si>
  <si>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</si>
  <si>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</si>
  <si>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</si>
  <si>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6102</t>
  </si>
  <si>
    <t>7600</t>
  </si>
  <si>
    <t>Временни безлихвени заеми между бюджети и сметки за средствата от Европейския съюз (нето)</t>
  </si>
  <si>
    <t>9501</t>
  </si>
  <si>
    <t>остатък в левове по сметки от предходния период (+)</t>
  </si>
  <si>
    <t>9505</t>
  </si>
  <si>
    <t>остатък в касата в  левове от предходния период (+)</t>
  </si>
  <si>
    <t>І. Функция Общи държавни служби</t>
  </si>
  <si>
    <t>122 Общинска администрация</t>
  </si>
  <si>
    <t>1011</t>
  </si>
  <si>
    <t>храна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</si>
  <si>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</si>
  <si>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</si>
  <si>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</si>
  <si>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</si>
  <si>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</si>
  <si>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</si>
  <si>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</si>
  <si>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</si>
  <si>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</si>
  <si>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</si>
  <si>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</si>
  <si>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</si>
  <si>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</si>
  <si>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</si>
  <si>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</si>
  <si>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</si>
  <si>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</si>
  <si>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</si>
  <si>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4214</t>
  </si>
  <si>
    <t>обезщетения и помощи по решение на общинския съвет</t>
  </si>
  <si>
    <t>Субсидии и други текущи трансфери за юридически лица с нестопанска цел</t>
  </si>
  <si>
    <t>4600</t>
  </si>
  <si>
    <t>Разходи за членски внос и участие в нетърговски организации и дейности</t>
  </si>
  <si>
    <t>5100</t>
  </si>
  <si>
    <t>Основен ремонт на дълготрайни материални активи</t>
  </si>
  <si>
    <t>5200</t>
  </si>
  <si>
    <t>Придобиване на дълготрайни материални активи</t>
  </si>
  <si>
    <t xml:space="preserve">123 Общински съвети </t>
  </si>
  <si>
    <t>0201</t>
  </si>
  <si>
    <t xml:space="preserve">за нещатен персонал нает по трудови правоотношения 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</si>
  <si>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</si>
  <si>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</si>
  <si>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</si>
  <si>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</si>
  <si>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</si>
  <si>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</si>
  <si>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 xml:space="preserve">0200 </t>
  </si>
  <si>
    <t xml:space="preserve">Други възнаграждения и плащания за персонала </t>
  </si>
  <si>
    <t xml:space="preserve">0500 </t>
  </si>
  <si>
    <t xml:space="preserve">Задължителни осигурителни вноски от работодатели </t>
  </si>
  <si>
    <t xml:space="preserve">1000 </t>
  </si>
  <si>
    <t xml:space="preserve">Издръжка </t>
  </si>
  <si>
    <t xml:space="preserve">1900 </t>
  </si>
  <si>
    <t xml:space="preserve">Платени данъци, такси и административни санкции </t>
  </si>
  <si>
    <t>ІІІ. Функция Образование</t>
  </si>
  <si>
    <t>311 Детски градини</t>
  </si>
  <si>
    <t>336 Столове</t>
  </si>
  <si>
    <t>0101</t>
  </si>
  <si>
    <t>заплати и възнаграждения на персонала нает по 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</si>
  <si>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</si>
  <si>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</si>
  <si>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389 Други дейности по образованието</t>
  </si>
  <si>
    <t xml:space="preserve">0100 </t>
  </si>
  <si>
    <t xml:space="preserve">Заплати и възнаграждения за персонала, нает по трудови и служебни правоотношения </t>
  </si>
  <si>
    <t>V. Функция Социално осигуряване, подпомагане и грижи</t>
  </si>
  <si>
    <t>524 Домашен социален патронаж</t>
  </si>
  <si>
    <t>0202</t>
  </si>
  <si>
    <t>за персонала по извънтрудови правоотношения</t>
  </si>
  <si>
    <t>0209</t>
  </si>
  <si>
    <t>други плащания и възнаграждения</t>
  </si>
  <si>
    <t>1013</t>
  </si>
  <si>
    <t>постелен инвентар и облекло</t>
  </si>
  <si>
    <t>532 Програми за временна заетост</t>
  </si>
  <si>
    <t>589 Други служби и дейности по социалното осигуряване, подпомагане и заетостта</t>
  </si>
  <si>
    <t>VІ. Жилищно строителство, благоустройство, комунално стопанство и опазване на околната среда</t>
  </si>
  <si>
    <t>604 Осветление на улици и площади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</si>
  <si>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</si>
  <si>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</si>
  <si>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623 Чистота</t>
  </si>
  <si>
    <t>629 Други дейности по опазване на околната среда</t>
  </si>
  <si>
    <t>VІІ. Функция Почивно дело, култура, религиозни дейности</t>
  </si>
  <si>
    <t>714 Спортни бази за спорт за всички</t>
  </si>
  <si>
    <t>759 Други дейности по културата</t>
  </si>
  <si>
    <t>VІІІ. Функция Икономически дейности и услуги</t>
  </si>
  <si>
    <t>832 Служби и дейности по поддържане, ремонт и изграждане на пътищата</t>
  </si>
  <si>
    <t>878 Приюти за безстопанствени животни</t>
  </si>
  <si>
    <t>898 Други дейности по икономиката</t>
  </si>
  <si>
    <t>ІХ. Функция Разходи некласифицирани в другите функции</t>
  </si>
  <si>
    <t>910 Разходи за лихви</t>
  </si>
  <si>
    <t xml:space="preserve">998 Резерв </t>
  </si>
  <si>
    <t>0098</t>
  </si>
  <si>
    <t>Резерв за непредвидени и неотложни разходи</t>
  </si>
  <si>
    <t>командировки</t>
  </si>
  <si>
    <t>865 Други дейности по туризма - ТПЦ</t>
  </si>
  <si>
    <t>всичко приходи</t>
  </si>
  <si>
    <t>трансфери между бюджети - предоставени трансфери (-) отчисления</t>
  </si>
  <si>
    <t xml:space="preserve">дофинансиране </t>
  </si>
  <si>
    <t>0208</t>
  </si>
  <si>
    <t>Всичко временни безлихвени заеми</t>
  </si>
  <si>
    <t>0200</t>
  </si>
  <si>
    <t>Други възнаграждения и плащания за персонала</t>
  </si>
  <si>
    <t>0500</t>
  </si>
  <si>
    <t>Задължителни осигурителни вноски от работодатели</t>
  </si>
  <si>
    <t>1000</t>
  </si>
  <si>
    <t>Издръжка</t>
  </si>
  <si>
    <t>1900</t>
  </si>
  <si>
    <t>Платени данъци, такси и административни санкции</t>
  </si>
  <si>
    <t>4200</t>
  </si>
  <si>
    <t>Текущи трансфери, обезщетения и помощи за домакинствата</t>
  </si>
  <si>
    <t>Всичко за дейност 122:</t>
  </si>
  <si>
    <t>Всичко за дейност 123:</t>
  </si>
  <si>
    <t>Всичко за дейност 311:</t>
  </si>
  <si>
    <t>Всичко за дейност 336:</t>
  </si>
  <si>
    <t>Всичко за дейност 389:</t>
  </si>
  <si>
    <t>Всичко за функция 03</t>
  </si>
  <si>
    <t>Всичко за дейност 524:</t>
  </si>
  <si>
    <t>Всичко за дейност 532:</t>
  </si>
  <si>
    <t>обезщетения за персонала, с характер на възнаграждение</t>
  </si>
  <si>
    <t>Всичко за функция 05</t>
  </si>
  <si>
    <t>Всичко за дейност 589:</t>
  </si>
  <si>
    <t>Всичко за дейност 604:</t>
  </si>
  <si>
    <t>Всичко за дейност 619:</t>
  </si>
  <si>
    <t>Всичко за дейност 621:</t>
  </si>
  <si>
    <t>Всичко за дейност 623:</t>
  </si>
  <si>
    <t>Всичко за функция 06</t>
  </si>
  <si>
    <t>Всичко за дейност 714:</t>
  </si>
  <si>
    <t>Всичко за дейност 759:</t>
  </si>
  <si>
    <t>Всичко за функция 07</t>
  </si>
  <si>
    <t>Всичко за дейност 832:</t>
  </si>
  <si>
    <t>Всичко за дейност 865:</t>
  </si>
  <si>
    <t>Всичко за дейност 878:</t>
  </si>
  <si>
    <t>Всичко за дейност 898:</t>
  </si>
  <si>
    <t>Всичко за функция 08</t>
  </si>
  <si>
    <t>Всичко за функция 09</t>
  </si>
  <si>
    <t>Всичко разходи МД</t>
  </si>
  <si>
    <t>Всичко за функция 01</t>
  </si>
  <si>
    <t>Всичко неданъчни приходи</t>
  </si>
  <si>
    <t>Всичко имуществени данъци</t>
  </si>
  <si>
    <t>Всичко имущественни и др. данъци</t>
  </si>
  <si>
    <t>II.Трансфери</t>
  </si>
  <si>
    <t>III.Временни безлихвени заеми</t>
  </si>
  <si>
    <t>IV.Операции с финансови активи и пасиви</t>
  </si>
  <si>
    <t>ЛЮБЕН СИВЕВ</t>
  </si>
  <si>
    <t>Кмет на Община Кайнарджа</t>
  </si>
  <si>
    <t>ДЕНИЦА ЙОРДАНОВА</t>
  </si>
  <si>
    <t>ІІ. Функция Отбрана и сигурност</t>
  </si>
  <si>
    <t>Всичко за функция 02</t>
  </si>
  <si>
    <t>Всичко за дейност 629:</t>
  </si>
  <si>
    <t>обща изравнителна субсидия и други трансфери за местни дейности от ЦБ за общини (+) зимно</t>
  </si>
  <si>
    <t>други финансови услуги</t>
  </si>
  <si>
    <t>Текущи трансфери, обезщетения и помощи за домакинства</t>
  </si>
  <si>
    <t>други текущи трансфери за домакинства</t>
  </si>
  <si>
    <t>Приложение 2</t>
  </si>
  <si>
    <t>239 Други дейности по вътрешната сигурност</t>
  </si>
  <si>
    <t>Всичко за дейност 239:</t>
  </si>
  <si>
    <t>Основен ремонт на ДМА</t>
  </si>
  <si>
    <t>придобиване на сгради</t>
  </si>
  <si>
    <t>603 Водоснабдяване и канализация</t>
  </si>
  <si>
    <t>Всичко за дейност 603:</t>
  </si>
  <si>
    <t>Придобиване на стопански инвентар</t>
  </si>
  <si>
    <t>Придобиване на транспортни средства</t>
  </si>
  <si>
    <t>оборудване</t>
  </si>
  <si>
    <t>стопански инвентар</t>
  </si>
  <si>
    <t>получени от общини трансфери за други целеви разходи от ЦБ чрез  кодовете в СЕБРА 488 001 ххх-х</t>
  </si>
  <si>
    <t>придобиване на друго оборудване, машини и съоръжения</t>
  </si>
  <si>
    <t>начален план 2023</t>
  </si>
  <si>
    <t>Директор на дирекция "Обща администрация"</t>
  </si>
  <si>
    <t>начален план 2024</t>
  </si>
  <si>
    <t>БЮДЖЕТ 2024</t>
  </si>
  <si>
    <t>606 Изграждане, ремонт и поддържане на уличната мрежа</t>
  </si>
  <si>
    <t>Всичко за дейност 606: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</si>
</sst>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_ ;\-#,##0.00\ "/>
    <numFmt numFmtId="167" formatCode="[$-402]dd\ mmmm\ yyyy\ &quot;г.&quot;"/>
    <numFmt numFmtId="168" formatCode="hh:mm:ss\ &quot;ч.&quot;"/>
    <numFmt numFmtId="169" formatCode="0.0"/>
    <numFmt numFmtId="170" formatCode="0.0000"/>
    <numFmt numFmtId="171" formatCode="0.000"/>
    <numFmt numFmtId="172" formatCode="0.00000"/>
    <numFmt numFmtId="173" formatCode="0.00000000"/>
    <numFmt numFmtId="174" formatCode="0.0000000"/>
    <numFmt numFmtId="175" formatCode="0.00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3" fillId="0" borderId="16" xfId="0" applyFont="1" applyFill="1" applyBorder="1" applyAlignment="1">
      <alignment/>
    </xf>
    <xf numFmtId="0" fontId="6" fillId="0" borderId="17" xfId="33" applyFont="1" applyFill="1" applyBorder="1" applyAlignment="1">
      <alignment horizontal="left"/>
      <protection/>
    </xf>
    <xf numFmtId="0" fontId="43" fillId="0" borderId="1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6" fillId="0" borderId="19" xfId="33" applyFont="1" applyFill="1" applyBorder="1" applyAlignment="1">
      <alignment horizontal="left"/>
      <protection/>
    </xf>
    <xf numFmtId="0" fontId="6" fillId="0" borderId="17" xfId="3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2" fillId="0" borderId="0" xfId="33" applyFont="1" applyFill="1" applyBorder="1" applyAlignment="1">
      <alignment horizontal="left"/>
      <protection/>
    </xf>
    <xf numFmtId="0" fontId="2" fillId="0" borderId="10" xfId="33" applyFont="1" applyFill="1" applyBorder="1" applyAlignment="1">
      <alignment horizontal="left"/>
      <protection/>
    </xf>
    <xf numFmtId="0" fontId="43" fillId="0" borderId="15" xfId="0" applyFont="1" applyFill="1" applyBorder="1" applyAlignment="1">
      <alignment/>
    </xf>
    <xf numFmtId="0" fontId="6" fillId="0" borderId="0" xfId="33" applyFont="1" applyFill="1" applyBorder="1" applyAlignment="1">
      <alignment horizontal="left"/>
      <protection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1" fontId="4" fillId="11" borderId="10" xfId="0" applyNumberFormat="1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6" fillId="0" borderId="25" xfId="33" applyFont="1" applyFill="1" applyBorder="1" applyAlignment="1">
      <alignment horizontal="left" wrapText="1"/>
      <protection/>
    </xf>
    <xf numFmtId="0" fontId="4" fillId="0" borderId="26" xfId="0" applyFont="1" applyFill="1" applyBorder="1" applyAlignment="1">
      <alignment/>
    </xf>
    <xf numFmtId="0" fontId="6" fillId="0" borderId="10" xfId="33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1" fontId="43" fillId="0" borderId="1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left"/>
    </xf>
    <xf numFmtId="0" fontId="4" fillId="11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11" borderId="30" xfId="0" applyFont="1" applyFill="1" applyBorder="1" applyAlignment="1">
      <alignment horizontal="left"/>
    </xf>
    <xf numFmtId="0" fontId="4" fillId="11" borderId="31" xfId="0" applyFont="1" applyFill="1" applyBorder="1" applyAlignment="1">
      <alignment horizontal="left"/>
    </xf>
    <xf numFmtId="0" fontId="4" fillId="0" borderId="32" xfId="33" applyFont="1" applyFill="1" applyBorder="1" applyAlignment="1">
      <alignment horizontal="left"/>
      <protection/>
    </xf>
    <xf numFmtId="0" fontId="4" fillId="0" borderId="33" xfId="33" applyFont="1" applyFill="1" applyBorder="1" applyAlignment="1">
      <alignment horizontal="left"/>
      <protection/>
    </xf>
    <xf numFmtId="0" fontId="2" fillId="0" borderId="32" xfId="33" applyFont="1" applyFill="1" applyBorder="1" applyAlignment="1">
      <alignment horizontal="left"/>
      <protection/>
    </xf>
    <xf numFmtId="0" fontId="2" fillId="0" borderId="33" xfId="33" applyFont="1" applyFill="1" applyBorder="1" applyAlignment="1">
      <alignment horizontal="left"/>
      <protection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3"/>
  <sheetViews>
    <sheetView tabSelected="1" zoomScalePageLayoutView="0" workbookViewId="0" topLeftCell="A1">
      <selection activeCell="E46" sqref="E46"/>
    </sheetView>
  </sheetViews>
  <sheetFormatPr defaultColWidth="11.57421875" defaultRowHeight="12.75"/>
  <cols>
    <col min="1" max="1" width="9.7109375" style="0" customWidth="1"/>
    <col min="2" max="2" width="78.57421875" style="0" customWidth="1"/>
    <col min="3" max="3" width="12.7109375" style="0" customWidth="1"/>
    <col min="4" max="4" width="13.421875" style="0" customWidth="1"/>
  </cols>
  <sheetData>
    <row r="1" spans="1:30" ht="15" customHeight="1">
      <c r="A1" s="11"/>
      <c r="B1" s="11"/>
      <c r="C1" s="15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5" customHeight="1">
      <c r="A2" s="11"/>
      <c r="B2" s="11"/>
      <c r="C2" s="94" t="s">
        <v>204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" customHeight="1">
      <c r="A3" s="16"/>
      <c r="B3" s="16" t="s">
        <v>220</v>
      </c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" customHeight="1">
      <c r="A4" s="15"/>
      <c r="B4" s="16" t="s">
        <v>7</v>
      </c>
      <c r="C4" s="1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>
      <c r="A5" s="15"/>
      <c r="B5" s="16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37.5" customHeight="1">
      <c r="A6" s="17" t="s">
        <v>4</v>
      </c>
      <c r="B6" s="18" t="s">
        <v>5</v>
      </c>
      <c r="C6" s="19" t="s">
        <v>217</v>
      </c>
      <c r="D6" s="19" t="s">
        <v>219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" customHeight="1">
      <c r="A7" s="21" t="s">
        <v>1</v>
      </c>
      <c r="B7" s="21"/>
      <c r="C7" s="3"/>
      <c r="D7" s="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" customHeight="1">
      <c r="A8" s="22" t="s">
        <v>8</v>
      </c>
      <c r="B8" s="22" t="s">
        <v>9</v>
      </c>
      <c r="C8" s="3">
        <v>800</v>
      </c>
      <c r="D8" s="3">
        <v>800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5" customHeight="1">
      <c r="A9" s="22" t="s">
        <v>10</v>
      </c>
      <c r="B9" s="22" t="s">
        <v>11</v>
      </c>
      <c r="C9" s="3">
        <v>27000</v>
      </c>
      <c r="D9" s="3">
        <v>27000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5" customHeight="1">
      <c r="A10" s="22" t="s">
        <v>12</v>
      </c>
      <c r="B10" s="22" t="s">
        <v>13</v>
      </c>
      <c r="C10" s="3">
        <v>95000</v>
      </c>
      <c r="D10" s="3">
        <v>95000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5" customHeight="1">
      <c r="A11" s="22" t="s">
        <v>14</v>
      </c>
      <c r="B11" s="22" t="s">
        <v>15</v>
      </c>
      <c r="C11" s="3">
        <v>21500</v>
      </c>
      <c r="D11" s="3">
        <v>21500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5" customHeight="1">
      <c r="A12" s="115" t="s">
        <v>189</v>
      </c>
      <c r="B12" s="116"/>
      <c r="C12" s="7">
        <f>SUM(C8:C11)</f>
        <v>144300</v>
      </c>
      <c r="D12" s="7">
        <f>SUM(D8:D11)</f>
        <v>144300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5" customHeight="1">
      <c r="A13" s="22" t="s">
        <v>16</v>
      </c>
      <c r="B13" s="22" t="s">
        <v>17</v>
      </c>
      <c r="C13" s="3">
        <v>65000</v>
      </c>
      <c r="D13" s="3">
        <v>75000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5" customHeight="1">
      <c r="A14" s="22" t="s">
        <v>18</v>
      </c>
      <c r="B14" s="22" t="s">
        <v>19</v>
      </c>
      <c r="C14" s="3">
        <v>5000</v>
      </c>
      <c r="D14" s="3">
        <v>6000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5" customHeight="1">
      <c r="A15" s="22" t="s">
        <v>20</v>
      </c>
      <c r="B15" s="22" t="s">
        <v>21</v>
      </c>
      <c r="C15" s="3">
        <v>410000</v>
      </c>
      <c r="D15" s="3">
        <v>410000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5" customHeight="1">
      <c r="A16" s="22" t="s">
        <v>22</v>
      </c>
      <c r="B16" s="22" t="s">
        <v>23</v>
      </c>
      <c r="C16" s="3">
        <v>12000</v>
      </c>
      <c r="D16" s="3">
        <v>15000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5" customHeight="1">
      <c r="A17" s="22" t="s">
        <v>24</v>
      </c>
      <c r="B17" s="22" t="s">
        <v>25</v>
      </c>
      <c r="C17" s="3">
        <v>300</v>
      </c>
      <c r="D17" s="3">
        <v>300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" customHeight="1">
      <c r="A18" s="22" t="s">
        <v>26</v>
      </c>
      <c r="B18" s="22" t="s">
        <v>27</v>
      </c>
      <c r="C18" s="3">
        <v>54000</v>
      </c>
      <c r="D18" s="3">
        <v>54000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" customHeight="1">
      <c r="A19" s="22" t="s">
        <v>28</v>
      </c>
      <c r="B19" s="22" t="s">
        <v>29</v>
      </c>
      <c r="C19" s="3">
        <v>6000</v>
      </c>
      <c r="D19" s="3">
        <v>6000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5" customHeight="1">
      <c r="A20" s="22" t="s">
        <v>30</v>
      </c>
      <c r="B20" s="22" t="s">
        <v>31</v>
      </c>
      <c r="C20" s="3">
        <v>18000</v>
      </c>
      <c r="D20" s="3">
        <v>18000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" customFormat="1" ht="15" customHeight="1">
      <c r="A21" s="22" t="s">
        <v>32</v>
      </c>
      <c r="B21" s="22" t="s">
        <v>33</v>
      </c>
      <c r="C21" s="3">
        <v>100</v>
      </c>
      <c r="D21" s="3">
        <v>100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" customHeight="1">
      <c r="A22" s="22" t="s">
        <v>34</v>
      </c>
      <c r="B22" s="22" t="s">
        <v>35</v>
      </c>
      <c r="C22" s="3">
        <v>400</v>
      </c>
      <c r="D22" s="3">
        <v>5500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5" customHeight="1">
      <c r="A23" s="22" t="s">
        <v>36</v>
      </c>
      <c r="B23" s="22" t="s">
        <v>37</v>
      </c>
      <c r="C23" s="3">
        <v>100</v>
      </c>
      <c r="D23" s="3">
        <v>100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" customHeight="1">
      <c r="A24" s="22" t="s">
        <v>38</v>
      </c>
      <c r="B24" s="22" t="s">
        <v>39</v>
      </c>
      <c r="C24" s="3">
        <v>13000</v>
      </c>
      <c r="D24" s="3">
        <v>10000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5" customHeight="1">
      <c r="A25" s="22" t="s">
        <v>40</v>
      </c>
      <c r="B25" s="22" t="s">
        <v>41</v>
      </c>
      <c r="C25" s="3">
        <v>2000</v>
      </c>
      <c r="D25" s="3">
        <v>2000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5" customHeight="1">
      <c r="A26" s="22" t="s">
        <v>42</v>
      </c>
      <c r="B26" s="22" t="s">
        <v>43</v>
      </c>
      <c r="C26" s="3">
        <v>-15000</v>
      </c>
      <c r="D26" s="3">
        <v>-15000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" customHeight="1">
      <c r="A27" s="22" t="s">
        <v>44</v>
      </c>
      <c r="B27" s="22" t="s">
        <v>45</v>
      </c>
      <c r="C27" s="3">
        <v>-26000</v>
      </c>
      <c r="D27" s="3">
        <v>-26000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" customHeight="1">
      <c r="A28" s="117" t="s">
        <v>188</v>
      </c>
      <c r="B28" s="118"/>
      <c r="C28" s="7">
        <f>SUM(C13:C27)</f>
        <v>544900</v>
      </c>
      <c r="D28" s="7">
        <f>SUM(D13:D27)</f>
        <v>561000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" customHeight="1">
      <c r="A29" s="21" t="s">
        <v>190</v>
      </c>
      <c r="B29" s="21"/>
      <c r="C29" s="7">
        <f>C28+C12</f>
        <v>689200</v>
      </c>
      <c r="D29" s="7">
        <f>D28+D12</f>
        <v>705300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" customHeight="1">
      <c r="A30" s="23" t="s">
        <v>191</v>
      </c>
      <c r="B30" s="24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28.5" customHeight="1">
      <c r="A31" s="25" t="s">
        <v>47</v>
      </c>
      <c r="B31" s="26" t="s">
        <v>48</v>
      </c>
      <c r="C31" s="3">
        <v>861200</v>
      </c>
      <c r="D31" s="3">
        <v>861200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30">
      <c r="A32" s="25">
        <v>3112</v>
      </c>
      <c r="B32" s="26" t="s">
        <v>200</v>
      </c>
      <c r="C32" s="3">
        <v>132000</v>
      </c>
      <c r="D32" s="3">
        <v>132100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30">
      <c r="A33" s="25">
        <v>3118</v>
      </c>
      <c r="B33" s="26" t="s">
        <v>215</v>
      </c>
      <c r="C33" s="3">
        <v>67100</v>
      </c>
      <c r="D33" s="3">
        <v>80500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33.75" customHeight="1">
      <c r="A34" s="25" t="s">
        <v>49</v>
      </c>
      <c r="B34" s="26" t="s">
        <v>50</v>
      </c>
      <c r="C34" s="3">
        <v>1000300</v>
      </c>
      <c r="D34" s="3">
        <v>1050600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">
      <c r="A35" s="25" t="s">
        <v>51</v>
      </c>
      <c r="B35" s="26" t="s">
        <v>147</v>
      </c>
      <c r="C35" s="3">
        <f>-(14+95)*500</f>
        <v>-54500</v>
      </c>
      <c r="D35" s="3">
        <v>-34356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" customHeight="1">
      <c r="A36" s="23" t="s">
        <v>2</v>
      </c>
      <c r="B36" s="23"/>
      <c r="C36" s="7">
        <f>SUM(C31:C35)</f>
        <v>2006100</v>
      </c>
      <c r="D36" s="7">
        <f>SUM(D31:D35)</f>
        <v>2090044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36.75" customHeight="1">
      <c r="A37" s="83" t="s">
        <v>192</v>
      </c>
      <c r="B37" s="27"/>
      <c r="C37" s="3"/>
      <c r="D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" customHeight="1">
      <c r="A38" s="84" t="s">
        <v>52</v>
      </c>
      <c r="B38" s="82" t="s">
        <v>53</v>
      </c>
      <c r="C38" s="3">
        <v>-50000</v>
      </c>
      <c r="D38" s="3">
        <v>-50000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" customHeight="1">
      <c r="A39" s="28" t="s">
        <v>150</v>
      </c>
      <c r="B39" s="29"/>
      <c r="C39" s="7">
        <f>SUM(C38)</f>
        <v>-50000</v>
      </c>
      <c r="D39" s="7">
        <f>SUM(D38)</f>
        <v>-50000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 customHeight="1">
      <c r="A40" s="23" t="s">
        <v>193</v>
      </c>
      <c r="B40" s="23"/>
      <c r="C40" s="3"/>
      <c r="D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" customHeight="1">
      <c r="A41" s="22" t="s">
        <v>54</v>
      </c>
      <c r="B41" s="22" t="s">
        <v>55</v>
      </c>
      <c r="C41" s="3">
        <f>1585453+748409</f>
        <v>2333862</v>
      </c>
      <c r="D41" s="3">
        <v>2879836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 customHeight="1">
      <c r="A42" s="22" t="s">
        <v>56</v>
      </c>
      <c r="B42" s="22" t="s">
        <v>57</v>
      </c>
      <c r="C42" s="3">
        <v>7538</v>
      </c>
      <c r="D42" s="3">
        <v>12045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" customHeight="1">
      <c r="A43" s="30" t="s">
        <v>3</v>
      </c>
      <c r="B43" s="31"/>
      <c r="C43" s="3">
        <f>SUM(C41:C42)</f>
        <v>2341400</v>
      </c>
      <c r="D43" s="3">
        <f>SUM(D41:D42)</f>
        <v>2891881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" customHeight="1">
      <c r="A44" s="32"/>
      <c r="B44" s="33" t="s">
        <v>146</v>
      </c>
      <c r="C44" s="7">
        <f>C43+C39+C36+C29</f>
        <v>4986700</v>
      </c>
      <c r="D44" s="7">
        <f>D43+D39+D36+D29</f>
        <v>5637225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" customHeight="1">
      <c r="A45" s="3"/>
      <c r="B45" s="23" t="s">
        <v>148</v>
      </c>
      <c r="C45" s="3">
        <v>-31000</v>
      </c>
      <c r="D45" s="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" customHeight="1">
      <c r="A46" s="3"/>
      <c r="B46" s="23"/>
      <c r="C46" s="7">
        <f>SUM(C44:C45)</f>
        <v>4955700</v>
      </c>
      <c r="D46" s="7">
        <f>SUM(D44:D45)</f>
        <v>5637225</v>
      </c>
      <c r="E46" s="9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" customHeight="1">
      <c r="A47" s="34"/>
      <c r="B47" s="34"/>
      <c r="C47" s="10"/>
      <c r="D47" s="3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5" customHeight="1">
      <c r="A48" s="119" t="s">
        <v>0</v>
      </c>
      <c r="B48" s="120"/>
      <c r="C48" s="120"/>
      <c r="D48" s="80"/>
      <c r="E48" s="9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38.25" customHeight="1">
      <c r="A49" s="36"/>
      <c r="B49" s="36"/>
      <c r="C49" s="36"/>
      <c r="D49" s="8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28.5">
      <c r="A50" s="19" t="s">
        <v>5</v>
      </c>
      <c r="B50" s="37" t="s">
        <v>4</v>
      </c>
      <c r="C50" s="38" t="s">
        <v>217</v>
      </c>
      <c r="D50" s="19" t="s">
        <v>219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39" t="s">
        <v>58</v>
      </c>
      <c r="B51" s="40"/>
      <c r="C51" s="41"/>
      <c r="D51" s="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 customHeight="1">
      <c r="A52" s="46"/>
      <c r="B52" s="47"/>
      <c r="C52" s="41"/>
      <c r="D52" s="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 customHeight="1">
      <c r="A53" s="39" t="s">
        <v>59</v>
      </c>
      <c r="B53" s="40"/>
      <c r="C53" s="41"/>
      <c r="D53" s="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 customHeight="1">
      <c r="A54" s="39"/>
      <c r="B54" s="40"/>
      <c r="C54" s="41"/>
      <c r="D54" s="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" customHeight="1">
      <c r="A55" s="42" t="s">
        <v>155</v>
      </c>
      <c r="B55" s="43" t="s">
        <v>156</v>
      </c>
      <c r="C55" s="7">
        <f>SUM(C56:C65)</f>
        <v>551654</v>
      </c>
      <c r="D55" s="7">
        <f>SUM(D56:D65)</f>
        <v>555189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" customHeight="1">
      <c r="A56" s="45" t="s">
        <v>60</v>
      </c>
      <c r="B56" s="40" t="s">
        <v>61</v>
      </c>
      <c r="C56" s="3">
        <v>7000</v>
      </c>
      <c r="D56" s="3">
        <v>7000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" customHeight="1">
      <c r="A57" s="48">
        <v>1013</v>
      </c>
      <c r="B57" s="40" t="s">
        <v>123</v>
      </c>
      <c r="C57" s="3">
        <v>1000</v>
      </c>
      <c r="D57" s="3">
        <v>1000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 customHeight="1">
      <c r="A58" s="45" t="s">
        <v>62</v>
      </c>
      <c r="B58" s="40" t="s">
        <v>63</v>
      </c>
      <c r="C58" s="3">
        <f>90000+63200+5000</f>
        <v>158200</v>
      </c>
      <c r="D58" s="3">
        <v>150000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" customHeight="1">
      <c r="A59" s="45" t="s">
        <v>64</v>
      </c>
      <c r="B59" s="40" t="s">
        <v>65</v>
      </c>
      <c r="C59" s="3">
        <v>144000</v>
      </c>
      <c r="D59" s="3">
        <v>130496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" customHeight="1">
      <c r="A60" s="45" t="s">
        <v>66</v>
      </c>
      <c r="B60" s="40" t="s">
        <v>67</v>
      </c>
      <c r="C60" s="3">
        <f>162000+51100</f>
        <v>213100</v>
      </c>
      <c r="D60" s="3">
        <v>216500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" customHeight="1">
      <c r="A61" s="45" t="s">
        <v>68</v>
      </c>
      <c r="B61" s="40" t="s">
        <v>69</v>
      </c>
      <c r="C61" s="3">
        <v>7000</v>
      </c>
      <c r="D61" s="3">
        <v>27920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" customHeight="1">
      <c r="A62" s="45" t="s">
        <v>70</v>
      </c>
      <c r="B62" s="40" t="s">
        <v>71</v>
      </c>
      <c r="C62" s="3">
        <v>3000</v>
      </c>
      <c r="D62" s="3">
        <v>4200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 customHeight="1">
      <c r="A63" s="45" t="s">
        <v>72</v>
      </c>
      <c r="B63" s="40" t="s">
        <v>73</v>
      </c>
      <c r="C63" s="3">
        <v>6200</v>
      </c>
      <c r="D63" s="3">
        <v>4000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" customHeight="1">
      <c r="A64" s="45" t="s">
        <v>74</v>
      </c>
      <c r="B64" s="40" t="s">
        <v>75</v>
      </c>
      <c r="C64" s="3">
        <v>11900</v>
      </c>
      <c r="D64" s="3">
        <v>13800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" customHeight="1">
      <c r="A65" s="48">
        <v>1069</v>
      </c>
      <c r="B65" s="40" t="s">
        <v>201</v>
      </c>
      <c r="C65" s="3">
        <v>254</v>
      </c>
      <c r="D65" s="3">
        <v>273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 customHeight="1">
      <c r="A66" s="42" t="s">
        <v>157</v>
      </c>
      <c r="B66" s="43" t="s">
        <v>158</v>
      </c>
      <c r="C66" s="7">
        <f>SUM(C67:C68)</f>
        <v>9974</v>
      </c>
      <c r="D66" s="7">
        <f>SUM(D67:D68)</f>
        <v>9800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 customHeight="1">
      <c r="A67" s="45" t="s">
        <v>76</v>
      </c>
      <c r="B67" s="40" t="s">
        <v>77</v>
      </c>
      <c r="C67" s="3">
        <v>3174</v>
      </c>
      <c r="D67" s="3">
        <v>3200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 customHeight="1">
      <c r="A68" s="45" t="s">
        <v>78</v>
      </c>
      <c r="B68" s="40" t="s">
        <v>79</v>
      </c>
      <c r="C68" s="3">
        <v>6800</v>
      </c>
      <c r="D68" s="3">
        <v>6600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 customHeight="1">
      <c r="A69" s="42" t="s">
        <v>159</v>
      </c>
      <c r="B69" s="43" t="s">
        <v>160</v>
      </c>
      <c r="C69" s="7">
        <f>SUM(C70)</f>
        <v>6000</v>
      </c>
      <c r="D69" s="7">
        <f>SUM(D70:D71)</f>
        <v>4082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 customHeight="1">
      <c r="A70" s="45" t="s">
        <v>80</v>
      </c>
      <c r="B70" s="40" t="s">
        <v>81</v>
      </c>
      <c r="C70" s="3">
        <v>6000</v>
      </c>
      <c r="D70" s="3">
        <v>4082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" customHeight="1">
      <c r="A71" s="48">
        <v>4219</v>
      </c>
      <c r="B71" s="40" t="s">
        <v>203</v>
      </c>
      <c r="C71" s="3">
        <v>0</v>
      </c>
      <c r="D71" s="3"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" customHeight="1">
      <c r="A72" s="42" t="s">
        <v>83</v>
      </c>
      <c r="B72" s="43" t="s">
        <v>84</v>
      </c>
      <c r="C72" s="7">
        <v>6000</v>
      </c>
      <c r="D72" s="7">
        <v>6000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" customHeight="1">
      <c r="A73" s="42" t="s">
        <v>85</v>
      </c>
      <c r="B73" s="43" t="s">
        <v>86</v>
      </c>
      <c r="C73" s="7">
        <f>500000+177100</f>
        <v>677100</v>
      </c>
      <c r="D73" s="7">
        <f>177504+20000</f>
        <v>197504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" customHeight="1">
      <c r="A74" s="49" t="s">
        <v>87</v>
      </c>
      <c r="B74" s="50" t="s">
        <v>88</v>
      </c>
      <c r="C74" s="33">
        <f>SUM(C75:C75)</f>
        <v>0</v>
      </c>
      <c r="D74" s="33">
        <f>SUM(D75:D75)</f>
        <v>4500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" customHeight="1">
      <c r="A75" s="52">
        <v>5203</v>
      </c>
      <c r="B75" s="3" t="s">
        <v>216</v>
      </c>
      <c r="C75" s="3">
        <v>0</v>
      </c>
      <c r="D75" s="3">
        <v>4500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" customHeight="1">
      <c r="A76" s="102" t="s">
        <v>161</v>
      </c>
      <c r="B76" s="103"/>
      <c r="C76" s="85">
        <f>C72+C69+C66+C55+C74+C73</f>
        <v>1250728</v>
      </c>
      <c r="D76" s="85">
        <f>D72+D69+D66+D55+D74+D73</f>
        <v>777075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" customHeight="1">
      <c r="A77" s="39" t="s">
        <v>89</v>
      </c>
      <c r="B77" s="40"/>
      <c r="C77" s="41"/>
      <c r="D77" s="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" customHeight="1">
      <c r="A78" s="44"/>
      <c r="B78" s="40"/>
      <c r="C78" s="4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" customHeight="1">
      <c r="A79" s="42" t="s">
        <v>151</v>
      </c>
      <c r="B79" s="43" t="s">
        <v>152</v>
      </c>
      <c r="C79" s="7">
        <f>SUM(C80:C80)</f>
        <v>151000</v>
      </c>
      <c r="D79" s="7">
        <f>SUM(D80:D80)</f>
        <v>188000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" customHeight="1">
      <c r="A80" s="45" t="s">
        <v>90</v>
      </c>
      <c r="B80" s="40" t="s">
        <v>91</v>
      </c>
      <c r="C80" s="3">
        <f>146000+5000</f>
        <v>151000</v>
      </c>
      <c r="D80" s="3">
        <v>188000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" customHeight="1">
      <c r="A81" s="42" t="s">
        <v>153</v>
      </c>
      <c r="B81" s="43" t="s">
        <v>154</v>
      </c>
      <c r="C81" s="7">
        <f>SUM(C82:C84)</f>
        <v>29200</v>
      </c>
      <c r="D81" s="7">
        <f>SUM(D82:D84)</f>
        <v>35865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" customHeight="1">
      <c r="A82" s="45" t="s">
        <v>92</v>
      </c>
      <c r="B82" s="40" t="s">
        <v>93</v>
      </c>
      <c r="C82" s="3">
        <f>17200+580</f>
        <v>17780</v>
      </c>
      <c r="D82" s="3">
        <v>21665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" customHeight="1">
      <c r="A83" s="45" t="s">
        <v>94</v>
      </c>
      <c r="B83" s="40" t="s">
        <v>95</v>
      </c>
      <c r="C83" s="3">
        <f>7000+240</f>
        <v>7240</v>
      </c>
      <c r="D83" s="3">
        <v>8950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" customHeight="1">
      <c r="A84" s="45" t="s">
        <v>96</v>
      </c>
      <c r="B84" s="40" t="s">
        <v>97</v>
      </c>
      <c r="C84" s="3">
        <f>4000+180</f>
        <v>4180</v>
      </c>
      <c r="D84" s="3">
        <v>5250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" customHeight="1">
      <c r="A85" s="42" t="s">
        <v>155</v>
      </c>
      <c r="B85" s="43" t="s">
        <v>156</v>
      </c>
      <c r="C85" s="7">
        <f>SUM(C86:C90)</f>
        <v>11000</v>
      </c>
      <c r="D85" s="7">
        <f>SUM(D86:D90)</f>
        <v>20500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" customHeight="1">
      <c r="A86" s="45" t="s">
        <v>60</v>
      </c>
      <c r="B86" s="40" t="s">
        <v>61</v>
      </c>
      <c r="C86" s="3">
        <v>3000</v>
      </c>
      <c r="D86" s="3">
        <v>3000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" customHeight="1">
      <c r="A87" s="45" t="s">
        <v>62</v>
      </c>
      <c r="B87" s="40" t="s">
        <v>63</v>
      </c>
      <c r="C87" s="3">
        <v>1000</v>
      </c>
      <c r="D87" s="3">
        <v>8000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" customHeight="1">
      <c r="A88" s="48">
        <v>1016</v>
      </c>
      <c r="B88" s="40" t="s">
        <v>65</v>
      </c>
      <c r="C88" s="3">
        <v>0</v>
      </c>
      <c r="D88" s="3">
        <v>500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" customHeight="1">
      <c r="A89" s="45" t="s">
        <v>66</v>
      </c>
      <c r="B89" s="40" t="s">
        <v>67</v>
      </c>
      <c r="C89" s="3">
        <v>6000</v>
      </c>
      <c r="D89" s="3">
        <v>7000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" customHeight="1">
      <c r="A90" s="45" t="s">
        <v>70</v>
      </c>
      <c r="B90" s="40" t="s">
        <v>71</v>
      </c>
      <c r="C90" s="3">
        <v>1000</v>
      </c>
      <c r="D90" s="3">
        <v>2000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" customHeight="1">
      <c r="A91" s="42" t="s">
        <v>83</v>
      </c>
      <c r="B91" s="43" t="s">
        <v>84</v>
      </c>
      <c r="C91" s="7">
        <v>390</v>
      </c>
      <c r="D91" s="7">
        <v>400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" customHeight="1">
      <c r="A92" s="105" t="s">
        <v>162</v>
      </c>
      <c r="B92" s="106"/>
      <c r="C92" s="86">
        <f>C91+C85+C81+C79</f>
        <v>191590</v>
      </c>
      <c r="D92" s="86">
        <f>D91+D85+D81+D79</f>
        <v>244765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" customHeight="1">
      <c r="A93" s="109" t="s">
        <v>187</v>
      </c>
      <c r="B93" s="110"/>
      <c r="C93" s="72">
        <f>C92+C76</f>
        <v>1442318</v>
      </c>
      <c r="D93" s="72">
        <f>D92+D76</f>
        <v>1021840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" customHeight="1">
      <c r="A94" s="53"/>
      <c r="B94" s="53"/>
      <c r="C94" s="6"/>
      <c r="D94" s="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" customHeight="1">
      <c r="A95" s="54" t="s">
        <v>197</v>
      </c>
      <c r="B95" s="3"/>
      <c r="C95" s="6"/>
      <c r="D95" s="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" customHeight="1">
      <c r="A96" s="54"/>
      <c r="B96" s="3"/>
      <c r="C96" s="6"/>
      <c r="D96" s="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" customHeight="1">
      <c r="A97" s="55" t="s">
        <v>205</v>
      </c>
      <c r="B97" s="56"/>
      <c r="C97" s="6"/>
      <c r="D97" s="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" customHeight="1">
      <c r="A98" s="57"/>
      <c r="B98" s="58"/>
      <c r="C98" s="6"/>
      <c r="D98" s="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" customHeight="1">
      <c r="A99" s="42" t="s">
        <v>155</v>
      </c>
      <c r="B99" s="43" t="s">
        <v>156</v>
      </c>
      <c r="C99" s="7">
        <f>SUM(C100:C103)</f>
        <v>16900</v>
      </c>
      <c r="D99" s="7">
        <f>SUM(D100:D103)</f>
        <v>8500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" customHeight="1">
      <c r="A100" s="45" t="s">
        <v>62</v>
      </c>
      <c r="B100" s="40" t="s">
        <v>63</v>
      </c>
      <c r="C100" s="3">
        <v>3000</v>
      </c>
      <c r="D100" s="3">
        <v>1500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">
      <c r="A101" s="45" t="s">
        <v>64</v>
      </c>
      <c r="B101" s="40" t="s">
        <v>65</v>
      </c>
      <c r="C101" s="3">
        <v>8000</v>
      </c>
      <c r="D101" s="3">
        <v>5500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">
      <c r="A102" s="45" t="s">
        <v>66</v>
      </c>
      <c r="B102" s="40" t="s">
        <v>67</v>
      </c>
      <c r="C102" s="3">
        <v>3900</v>
      </c>
      <c r="D102" s="3">
        <v>1000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">
      <c r="A103" s="45" t="s">
        <v>74</v>
      </c>
      <c r="B103" s="40" t="s">
        <v>75</v>
      </c>
      <c r="C103" s="3">
        <v>2000</v>
      </c>
      <c r="D103" s="3">
        <v>500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4.25">
      <c r="A104" s="39" t="s">
        <v>104</v>
      </c>
      <c r="B104" s="43" t="s">
        <v>105</v>
      </c>
      <c r="C104" s="7">
        <f>SUM(C105:C106)</f>
        <v>100</v>
      </c>
      <c r="D104" s="7">
        <f>SUM(D105:D106)</f>
        <v>200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">
      <c r="A105" s="45" t="s">
        <v>76</v>
      </c>
      <c r="B105" s="63" t="s">
        <v>77</v>
      </c>
      <c r="C105" s="3">
        <v>50</v>
      </c>
      <c r="D105" s="3">
        <v>100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">
      <c r="A106" s="68" t="s">
        <v>78</v>
      </c>
      <c r="B106" s="79" t="s">
        <v>79</v>
      </c>
      <c r="C106" s="3">
        <v>50</v>
      </c>
      <c r="D106" s="3">
        <v>100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" customHeight="1">
      <c r="A107" s="87" t="s">
        <v>206</v>
      </c>
      <c r="B107" s="88"/>
      <c r="C107" s="85">
        <f>C99+C104</f>
        <v>17000</v>
      </c>
      <c r="D107" s="85">
        <f>D99+D104</f>
        <v>8700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" customHeight="1">
      <c r="A108" s="109" t="s">
        <v>198</v>
      </c>
      <c r="B108" s="110"/>
      <c r="C108" s="73">
        <f>C107</f>
        <v>17000</v>
      </c>
      <c r="D108" s="73">
        <f>D107</f>
        <v>8700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" customHeight="1">
      <c r="A109" s="4"/>
      <c r="B109" s="5"/>
      <c r="C109" s="3"/>
      <c r="D109" s="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" customHeight="1">
      <c r="A110" s="39" t="s">
        <v>106</v>
      </c>
      <c r="B110" s="40"/>
      <c r="C110" s="41"/>
      <c r="D110" s="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" customHeight="1">
      <c r="A111" s="39" t="s">
        <v>107</v>
      </c>
      <c r="B111" s="40"/>
      <c r="C111" s="41"/>
      <c r="D111" s="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" customHeight="1">
      <c r="A112" s="44"/>
      <c r="B112" s="40"/>
      <c r="C112" s="41"/>
      <c r="D112" s="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" customHeight="1">
      <c r="A113" s="61">
        <v>5200</v>
      </c>
      <c r="B113" s="12" t="s">
        <v>88</v>
      </c>
      <c r="C113" s="7">
        <f>SUM(C114:C116)</f>
        <v>451693</v>
      </c>
      <c r="D113" s="7">
        <f>SUM(D114:D116)</f>
        <v>450000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" customHeight="1">
      <c r="A114" s="52">
        <v>5202</v>
      </c>
      <c r="B114" s="13" t="s">
        <v>208</v>
      </c>
      <c r="C114" s="3">
        <v>1693</v>
      </c>
      <c r="D114" s="3">
        <v>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" customHeight="1">
      <c r="A115" s="52">
        <v>5203</v>
      </c>
      <c r="B115" s="13" t="s">
        <v>213</v>
      </c>
      <c r="C115" s="3">
        <v>200000</v>
      </c>
      <c r="D115" s="3">
        <v>200000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" customHeight="1">
      <c r="A116" s="52">
        <v>5205</v>
      </c>
      <c r="B116" s="3" t="s">
        <v>214</v>
      </c>
      <c r="C116" s="3">
        <v>250000</v>
      </c>
      <c r="D116" s="3">
        <v>250000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" customHeight="1">
      <c r="A117" s="102" t="s">
        <v>163</v>
      </c>
      <c r="B117" s="103"/>
      <c r="C117" s="86">
        <f>C113</f>
        <v>451693</v>
      </c>
      <c r="D117" s="86">
        <f>D113</f>
        <v>450000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" customHeight="1">
      <c r="A118" s="39" t="s">
        <v>108</v>
      </c>
      <c r="B118" s="40"/>
      <c r="C118" s="3"/>
      <c r="D118" s="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" customHeight="1">
      <c r="A119" s="44"/>
      <c r="B119" s="40"/>
      <c r="C119" s="3"/>
      <c r="D119" s="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28.5">
      <c r="A120" s="39" t="s">
        <v>114</v>
      </c>
      <c r="B120" s="98" t="s">
        <v>115</v>
      </c>
      <c r="C120" s="14">
        <f>C121</f>
        <v>35500</v>
      </c>
      <c r="D120" s="14">
        <f>D121</f>
        <v>41700</v>
      </c>
      <c r="E120" s="11"/>
      <c r="F120" s="9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" customHeight="1">
      <c r="A121" s="45" t="s">
        <v>109</v>
      </c>
      <c r="B121" s="40" t="s">
        <v>110</v>
      </c>
      <c r="C121" s="3">
        <v>35500</v>
      </c>
      <c r="D121" s="3">
        <v>41700</v>
      </c>
      <c r="E121" s="9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" customHeight="1">
      <c r="A122" s="39" t="s">
        <v>98</v>
      </c>
      <c r="B122" s="43" t="s">
        <v>99</v>
      </c>
      <c r="C122" s="7">
        <f>SUM(C123:C125)</f>
        <v>800</v>
      </c>
      <c r="D122" s="7">
        <f>SUM(D123:D125)</f>
        <v>3600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" customHeight="1">
      <c r="A123" s="45" t="s">
        <v>118</v>
      </c>
      <c r="B123" s="40" t="s">
        <v>119</v>
      </c>
      <c r="C123" s="3">
        <v>200</v>
      </c>
      <c r="D123" s="3">
        <v>2000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30">
      <c r="A124" s="45" t="s">
        <v>111</v>
      </c>
      <c r="B124" s="63" t="s">
        <v>112</v>
      </c>
      <c r="C124" s="3">
        <v>400</v>
      </c>
      <c r="D124" s="3">
        <v>1100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" customHeight="1">
      <c r="A125" s="45" t="s">
        <v>120</v>
      </c>
      <c r="B125" s="40" t="s">
        <v>121</v>
      </c>
      <c r="C125" s="3">
        <v>200</v>
      </c>
      <c r="D125" s="3">
        <v>500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" customHeight="1">
      <c r="A126" s="39" t="s">
        <v>100</v>
      </c>
      <c r="B126" s="43" t="s">
        <v>101</v>
      </c>
      <c r="C126" s="7">
        <f>SUM(C127:C129)</f>
        <v>6900</v>
      </c>
      <c r="D126" s="7">
        <f>SUM(D127:D129)</f>
        <v>8200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" customHeight="1">
      <c r="A127" s="45" t="s">
        <v>92</v>
      </c>
      <c r="B127" s="40" t="s">
        <v>93</v>
      </c>
      <c r="C127" s="3">
        <v>4100</v>
      </c>
      <c r="D127" s="3">
        <v>4850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" customHeight="1">
      <c r="A128" s="45" t="s">
        <v>94</v>
      </c>
      <c r="B128" s="40" t="s">
        <v>95</v>
      </c>
      <c r="C128" s="3">
        <v>1800</v>
      </c>
      <c r="D128" s="3">
        <v>2150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" customHeight="1">
      <c r="A129" s="45" t="s">
        <v>96</v>
      </c>
      <c r="B129" s="40" t="s">
        <v>97</v>
      </c>
      <c r="C129" s="3">
        <v>1000</v>
      </c>
      <c r="D129" s="3">
        <v>1200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" customHeight="1">
      <c r="A130" s="39" t="s">
        <v>102</v>
      </c>
      <c r="B130" s="43" t="s">
        <v>103</v>
      </c>
      <c r="C130" s="7">
        <f>SUM(C131:C135)</f>
        <v>10000</v>
      </c>
      <c r="D130" s="7">
        <f>SUM(D131:D135)</f>
        <v>9100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" customHeight="1">
      <c r="A131" s="45" t="s">
        <v>60</v>
      </c>
      <c r="B131" s="40" t="s">
        <v>61</v>
      </c>
      <c r="C131" s="3">
        <v>4500</v>
      </c>
      <c r="D131" s="3">
        <v>3500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" customHeight="1">
      <c r="A132" s="48">
        <v>1013</v>
      </c>
      <c r="B132" s="40" t="s">
        <v>123</v>
      </c>
      <c r="C132" s="3">
        <v>0</v>
      </c>
      <c r="D132" s="3">
        <v>300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" customHeight="1">
      <c r="A133" s="45" t="s">
        <v>62</v>
      </c>
      <c r="B133" s="40" t="s">
        <v>63</v>
      </c>
      <c r="C133" s="3">
        <v>2000</v>
      </c>
      <c r="D133" s="3">
        <v>2000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" customHeight="1">
      <c r="A134" s="45" t="s">
        <v>64</v>
      </c>
      <c r="B134" s="40" t="s">
        <v>65</v>
      </c>
      <c r="C134" s="3">
        <v>1500</v>
      </c>
      <c r="D134" s="3">
        <v>1500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" customHeight="1">
      <c r="A135" s="45" t="s">
        <v>66</v>
      </c>
      <c r="B135" s="40" t="s">
        <v>67</v>
      </c>
      <c r="C135" s="3">
        <v>2000</v>
      </c>
      <c r="D135" s="3">
        <v>1800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" customHeight="1">
      <c r="A136" s="61">
        <v>5200</v>
      </c>
      <c r="B136" s="12" t="s">
        <v>88</v>
      </c>
      <c r="C136" s="7">
        <f>C137</f>
        <v>1450</v>
      </c>
      <c r="D136" s="7">
        <f>D137</f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" customHeight="1">
      <c r="A137" s="74">
        <v>5205</v>
      </c>
      <c r="B137" s="66" t="s">
        <v>211</v>
      </c>
      <c r="C137" s="3">
        <v>1450</v>
      </c>
      <c r="D137" s="3">
        <v>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" customHeight="1">
      <c r="A138" s="105" t="s">
        <v>164</v>
      </c>
      <c r="B138" s="106"/>
      <c r="C138" s="86">
        <f>C130+C126+C122+C120+C136</f>
        <v>54650</v>
      </c>
      <c r="D138" s="86">
        <f>D130+D126+D122+D120+D136</f>
        <v>62600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" customHeight="1">
      <c r="A139" s="44"/>
      <c r="B139" s="40"/>
      <c r="C139" s="3"/>
      <c r="D139" s="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" customHeight="1">
      <c r="A140" s="39" t="s">
        <v>113</v>
      </c>
      <c r="B140" s="40"/>
      <c r="C140" s="3"/>
      <c r="D140" s="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" customHeight="1">
      <c r="A141" s="44"/>
      <c r="B141" s="40"/>
      <c r="C141" s="3"/>
      <c r="D141" s="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28.5">
      <c r="A142" s="39" t="s">
        <v>114</v>
      </c>
      <c r="B142" s="81" t="s">
        <v>115</v>
      </c>
      <c r="C142" s="14">
        <f>SUM(C143)</f>
        <v>20400</v>
      </c>
      <c r="D142" s="14">
        <f>SUM(D143)</f>
        <v>34200</v>
      </c>
      <c r="E142" s="11"/>
      <c r="F142" s="9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" customHeight="1">
      <c r="A143" s="45" t="s">
        <v>109</v>
      </c>
      <c r="B143" s="40" t="s">
        <v>110</v>
      </c>
      <c r="C143" s="3">
        <v>20400</v>
      </c>
      <c r="D143" s="3">
        <v>34200</v>
      </c>
      <c r="E143" s="9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" customHeight="1">
      <c r="A144" s="39" t="s">
        <v>98</v>
      </c>
      <c r="B144" s="43" t="s">
        <v>99</v>
      </c>
      <c r="C144" s="7">
        <f>SUM(C145:C146)</f>
        <v>600</v>
      </c>
      <c r="D144" s="7">
        <f>SUM(D145:D146)</f>
        <v>1300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30">
      <c r="A145" s="45" t="s">
        <v>111</v>
      </c>
      <c r="B145" s="63" t="s">
        <v>112</v>
      </c>
      <c r="C145" s="3">
        <v>400</v>
      </c>
      <c r="D145" s="3">
        <v>800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" customHeight="1">
      <c r="A146" s="45" t="s">
        <v>120</v>
      </c>
      <c r="B146" s="40" t="s">
        <v>121</v>
      </c>
      <c r="C146" s="3">
        <v>200</v>
      </c>
      <c r="D146" s="3">
        <v>500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" customHeight="1">
      <c r="A147" s="39" t="s">
        <v>100</v>
      </c>
      <c r="B147" s="43" t="s">
        <v>101</v>
      </c>
      <c r="C147" s="7">
        <f>SUM(C148:C150)</f>
        <v>4000</v>
      </c>
      <c r="D147" s="7">
        <f>SUM(D148:D150)</f>
        <v>6680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" customHeight="1">
      <c r="A148" s="45" t="s">
        <v>92</v>
      </c>
      <c r="B148" s="40" t="s">
        <v>93</v>
      </c>
      <c r="C148" s="3">
        <v>2550</v>
      </c>
      <c r="D148" s="3">
        <v>4000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" customHeight="1">
      <c r="A149" s="45" t="s">
        <v>94</v>
      </c>
      <c r="B149" s="40" t="s">
        <v>95</v>
      </c>
      <c r="C149" s="3">
        <v>1000</v>
      </c>
      <c r="D149" s="3">
        <v>1700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" customHeight="1">
      <c r="A150" s="45" t="s">
        <v>96</v>
      </c>
      <c r="B150" s="40" t="s">
        <v>97</v>
      </c>
      <c r="C150" s="3">
        <v>450</v>
      </c>
      <c r="D150" s="3">
        <v>980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" customHeight="1">
      <c r="A151" s="39" t="s">
        <v>102</v>
      </c>
      <c r="B151" s="43" t="s">
        <v>103</v>
      </c>
      <c r="C151" s="7">
        <f>SUM(C152:C156)</f>
        <v>31100</v>
      </c>
      <c r="D151" s="7">
        <f>SUM(D152:D156)</f>
        <v>20600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" customHeight="1">
      <c r="A152" s="45" t="s">
        <v>62</v>
      </c>
      <c r="B152" s="40" t="s">
        <v>63</v>
      </c>
      <c r="C152" s="3">
        <v>4000</v>
      </c>
      <c r="D152" s="3">
        <v>2800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" customHeight="1">
      <c r="A153" s="45" t="s">
        <v>64</v>
      </c>
      <c r="B153" s="40" t="s">
        <v>65</v>
      </c>
      <c r="C153" s="3">
        <v>15000</v>
      </c>
      <c r="D153" s="3">
        <v>6000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" customHeight="1">
      <c r="A154" s="45" t="s">
        <v>66</v>
      </c>
      <c r="B154" s="40" t="s">
        <v>67</v>
      </c>
      <c r="C154" s="3">
        <v>6000</v>
      </c>
      <c r="D154" s="3">
        <v>8000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">
      <c r="A155" s="45" t="s">
        <v>70</v>
      </c>
      <c r="B155" s="40" t="s">
        <v>71</v>
      </c>
      <c r="C155" s="3">
        <v>100</v>
      </c>
      <c r="D155" s="3">
        <v>300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" customHeight="1">
      <c r="A156" s="45" t="s">
        <v>74</v>
      </c>
      <c r="B156" s="40" t="s">
        <v>75</v>
      </c>
      <c r="C156" s="3">
        <v>6000</v>
      </c>
      <c r="D156" s="3">
        <v>3500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" customHeight="1">
      <c r="A157" s="39" t="s">
        <v>104</v>
      </c>
      <c r="B157" s="43" t="s">
        <v>105</v>
      </c>
      <c r="C157" s="7">
        <f>SUM(C158:C159)</f>
        <v>200</v>
      </c>
      <c r="D157" s="7">
        <f>SUM(D158:D159)</f>
        <v>800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" customHeight="1">
      <c r="A158" s="45" t="s">
        <v>76</v>
      </c>
      <c r="B158" s="40" t="s">
        <v>77</v>
      </c>
      <c r="C158" s="3">
        <v>100</v>
      </c>
      <c r="D158" s="3">
        <v>400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" customHeight="1">
      <c r="A159" s="45" t="s">
        <v>78</v>
      </c>
      <c r="B159" s="40" t="s">
        <v>79</v>
      </c>
      <c r="C159" s="3">
        <v>100</v>
      </c>
      <c r="D159" s="3">
        <v>400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" customHeight="1">
      <c r="A160" s="105" t="s">
        <v>165</v>
      </c>
      <c r="B160" s="106"/>
      <c r="C160" s="86">
        <f>C157+C151+C147+C144+C142</f>
        <v>56300</v>
      </c>
      <c r="D160" s="86">
        <f>D157+D151+D147+D144+D142</f>
        <v>63580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" customHeight="1">
      <c r="A161" s="109" t="s">
        <v>166</v>
      </c>
      <c r="B161" s="110"/>
      <c r="C161" s="72">
        <f>C160+C138+C117</f>
        <v>562643</v>
      </c>
      <c r="D161" s="72">
        <f>D160+D138+D117</f>
        <v>576180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" customHeight="1">
      <c r="A162" s="39"/>
      <c r="B162" s="40"/>
      <c r="C162" s="41"/>
      <c r="D162" s="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" customHeight="1">
      <c r="A163" s="39" t="s">
        <v>116</v>
      </c>
      <c r="B163" s="40"/>
      <c r="C163" s="41"/>
      <c r="D163" s="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" customHeight="1">
      <c r="A164" s="39" t="s">
        <v>117</v>
      </c>
      <c r="B164" s="40"/>
      <c r="C164" s="41"/>
      <c r="D164" s="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" customHeight="1">
      <c r="A165" s="44"/>
      <c r="B165" s="40"/>
      <c r="C165" s="41"/>
      <c r="D165" s="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28.5">
      <c r="A166" s="39" t="s">
        <v>114</v>
      </c>
      <c r="B166" s="81" t="s">
        <v>115</v>
      </c>
      <c r="C166" s="14">
        <f>C167</f>
        <v>108000</v>
      </c>
      <c r="D166" s="14">
        <f>D167</f>
        <v>129000</v>
      </c>
      <c r="E166" s="11"/>
      <c r="F166" s="9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" customHeight="1">
      <c r="A167" s="45" t="s">
        <v>109</v>
      </c>
      <c r="B167" s="40" t="s">
        <v>110</v>
      </c>
      <c r="C167" s="3">
        <v>108000</v>
      </c>
      <c r="D167" s="3">
        <v>129000</v>
      </c>
      <c r="E167" s="92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" customHeight="1">
      <c r="A168" s="39" t="s">
        <v>98</v>
      </c>
      <c r="B168" s="43" t="s">
        <v>99</v>
      </c>
      <c r="C168" s="7">
        <f>SUM(C169:C171)</f>
        <v>4400</v>
      </c>
      <c r="D168" s="7">
        <f>SUM(D169:D171)</f>
        <v>4600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" customHeight="1">
      <c r="A169" s="45" t="s">
        <v>118</v>
      </c>
      <c r="B169" s="40" t="s">
        <v>119</v>
      </c>
      <c r="C169" s="3">
        <v>1000</v>
      </c>
      <c r="D169" s="3">
        <v>1000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30">
      <c r="A170" s="45" t="s">
        <v>111</v>
      </c>
      <c r="B170" s="63" t="s">
        <v>112</v>
      </c>
      <c r="C170" s="3">
        <v>2800</v>
      </c>
      <c r="D170" s="3">
        <v>3000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" customHeight="1">
      <c r="A171" s="45" t="s">
        <v>120</v>
      </c>
      <c r="B171" s="40" t="s">
        <v>121</v>
      </c>
      <c r="C171" s="3">
        <v>600</v>
      </c>
      <c r="D171" s="3">
        <v>600</v>
      </c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" customHeight="1">
      <c r="A172" s="39" t="s">
        <v>100</v>
      </c>
      <c r="B172" s="43" t="s">
        <v>101</v>
      </c>
      <c r="C172" s="7">
        <f>SUM(C173:C175)</f>
        <v>21300</v>
      </c>
      <c r="D172" s="7">
        <f>SUM(D173:D175)</f>
        <v>25300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" customHeight="1">
      <c r="A173" s="45" t="s">
        <v>92</v>
      </c>
      <c r="B173" s="40" t="s">
        <v>93</v>
      </c>
      <c r="C173" s="3">
        <v>13000</v>
      </c>
      <c r="D173" s="3">
        <v>15000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" customHeight="1">
      <c r="A174" s="45" t="s">
        <v>94</v>
      </c>
      <c r="B174" s="40" t="s">
        <v>95</v>
      </c>
      <c r="C174" s="3">
        <v>5200</v>
      </c>
      <c r="D174" s="3">
        <v>6300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" customHeight="1">
      <c r="A175" s="45" t="s">
        <v>96</v>
      </c>
      <c r="B175" s="40" t="s">
        <v>97</v>
      </c>
      <c r="C175" s="3">
        <v>3100</v>
      </c>
      <c r="D175" s="3">
        <v>4000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" customHeight="1">
      <c r="A176" s="39" t="s">
        <v>102</v>
      </c>
      <c r="B176" s="43" t="s">
        <v>103</v>
      </c>
      <c r="C176" s="7">
        <f>SUM(C177:C181)</f>
        <v>38920</v>
      </c>
      <c r="D176" s="7">
        <f>SUM(D177:D181)</f>
        <v>38100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" customHeight="1">
      <c r="A177" s="45" t="s">
        <v>60</v>
      </c>
      <c r="B177" s="40" t="s">
        <v>61</v>
      </c>
      <c r="C177" s="3">
        <v>20000</v>
      </c>
      <c r="D177" s="3">
        <v>20000</v>
      </c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" customHeight="1">
      <c r="A178" s="45" t="s">
        <v>122</v>
      </c>
      <c r="B178" s="40" t="s">
        <v>123</v>
      </c>
      <c r="C178" s="3">
        <v>1000</v>
      </c>
      <c r="D178" s="3">
        <v>500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" customHeight="1">
      <c r="A179" s="45" t="s">
        <v>62</v>
      </c>
      <c r="B179" s="40" t="s">
        <v>63</v>
      </c>
      <c r="C179" s="3">
        <v>2420</v>
      </c>
      <c r="D179" s="3">
        <v>8000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" customHeight="1">
      <c r="A180" s="45" t="s">
        <v>64</v>
      </c>
      <c r="B180" s="40" t="s">
        <v>65</v>
      </c>
      <c r="C180" s="3">
        <v>12000</v>
      </c>
      <c r="D180" s="3">
        <v>6000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" customHeight="1">
      <c r="A181" s="45" t="s">
        <v>66</v>
      </c>
      <c r="B181" s="40" t="s">
        <v>67</v>
      </c>
      <c r="C181" s="3">
        <v>3500</v>
      </c>
      <c r="D181" s="3">
        <v>3600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" customHeight="1">
      <c r="A182" s="77">
        <v>5200</v>
      </c>
      <c r="B182" s="78" t="s">
        <v>88</v>
      </c>
      <c r="C182" s="7">
        <f>SUM(C183:C183)</f>
        <v>3328</v>
      </c>
      <c r="D182" s="7">
        <f>SUM(D183:D183)</f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" customHeight="1">
      <c r="A183" s="52">
        <v>5205</v>
      </c>
      <c r="B183" s="3" t="s">
        <v>211</v>
      </c>
      <c r="C183" s="3">
        <f>1450+1878</f>
        <v>3328</v>
      </c>
      <c r="D183" s="3">
        <v>0</v>
      </c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" customHeight="1">
      <c r="A184" s="102" t="s">
        <v>167</v>
      </c>
      <c r="B184" s="103"/>
      <c r="C184" s="86">
        <f>C176+C172+C168+C166+C182</f>
        <v>175948</v>
      </c>
      <c r="D184" s="86">
        <f>D176+D172+D168+D166+D182</f>
        <v>197000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" customHeight="1">
      <c r="A185" s="44"/>
      <c r="B185" s="40"/>
      <c r="C185" s="3"/>
      <c r="D185" s="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" customHeight="1">
      <c r="A186" s="39" t="s">
        <v>124</v>
      </c>
      <c r="B186" s="40"/>
      <c r="C186" s="3"/>
      <c r="D186" s="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" customHeight="1">
      <c r="A187" s="39"/>
      <c r="B187" s="40"/>
      <c r="C187" s="3"/>
      <c r="D187" s="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" customHeight="1">
      <c r="A188" s="39" t="s">
        <v>98</v>
      </c>
      <c r="B188" s="43" t="s">
        <v>99</v>
      </c>
      <c r="C188" s="7">
        <f>C189</f>
        <v>1000</v>
      </c>
      <c r="D188" s="7">
        <f>D189</f>
        <v>500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" customHeight="1">
      <c r="A189" s="45" t="s">
        <v>118</v>
      </c>
      <c r="B189" s="40" t="s">
        <v>119</v>
      </c>
      <c r="C189" s="3">
        <v>1000</v>
      </c>
      <c r="D189" s="3">
        <v>500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" customHeight="1">
      <c r="A190" s="39" t="s">
        <v>100</v>
      </c>
      <c r="B190" s="43" t="s">
        <v>101</v>
      </c>
      <c r="C190" s="7">
        <f>SUM(C191:C193)</f>
        <v>1200</v>
      </c>
      <c r="D190" s="7">
        <f>SUM(D191:D193)</f>
        <v>800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" customHeight="1">
      <c r="A191" s="45" t="s">
        <v>92</v>
      </c>
      <c r="B191" s="40" t="s">
        <v>93</v>
      </c>
      <c r="C191" s="3">
        <v>500</v>
      </c>
      <c r="D191" s="3">
        <v>600</v>
      </c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" customHeight="1">
      <c r="A192" s="45" t="s">
        <v>94</v>
      </c>
      <c r="B192" s="40" t="s">
        <v>95</v>
      </c>
      <c r="C192" s="3">
        <v>400</v>
      </c>
      <c r="D192" s="3">
        <v>100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" customHeight="1">
      <c r="A193" s="45" t="s">
        <v>96</v>
      </c>
      <c r="B193" s="40" t="s">
        <v>97</v>
      </c>
      <c r="C193" s="3">
        <v>300</v>
      </c>
      <c r="D193" s="3">
        <v>100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" customHeight="1">
      <c r="A194" s="39" t="s">
        <v>102</v>
      </c>
      <c r="B194" s="43" t="s">
        <v>103</v>
      </c>
      <c r="C194" s="7">
        <f>SUM(C195:C196)</f>
        <v>4000</v>
      </c>
      <c r="D194" s="7">
        <f>SUM(D195:D196)</f>
        <v>6000</v>
      </c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" customHeight="1">
      <c r="A195" s="45" t="s">
        <v>62</v>
      </c>
      <c r="B195" s="40" t="s">
        <v>63</v>
      </c>
      <c r="C195" s="3">
        <v>1000</v>
      </c>
      <c r="D195" s="3">
        <v>4000</v>
      </c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" customHeight="1">
      <c r="A196" s="45" t="s">
        <v>74</v>
      </c>
      <c r="B196" s="40" t="s">
        <v>75</v>
      </c>
      <c r="C196" s="3">
        <v>3000</v>
      </c>
      <c r="D196" s="3">
        <v>2000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" customHeight="1">
      <c r="A197" s="105" t="s">
        <v>168</v>
      </c>
      <c r="B197" s="106"/>
      <c r="C197" s="85">
        <f>C194+C190+C188</f>
        <v>6200</v>
      </c>
      <c r="D197" s="85">
        <f>D194+D190+D188</f>
        <v>7300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" customHeight="1">
      <c r="A198" s="4"/>
      <c r="B198" s="5"/>
      <c r="C198" s="8"/>
      <c r="D198" s="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" customHeight="1">
      <c r="A199" s="39" t="s">
        <v>125</v>
      </c>
      <c r="B199" s="40"/>
      <c r="C199" s="41"/>
      <c r="D199" s="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" customHeight="1">
      <c r="A200" s="39"/>
      <c r="B200" s="40"/>
      <c r="C200" s="41"/>
      <c r="D200" s="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28.5">
      <c r="A201" s="39" t="s">
        <v>114</v>
      </c>
      <c r="B201" s="81" t="s">
        <v>115</v>
      </c>
      <c r="C201" s="14">
        <f>C202</f>
        <v>64000</v>
      </c>
      <c r="D201" s="14">
        <f>D202</f>
        <v>94300</v>
      </c>
      <c r="E201" s="92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5" customHeight="1">
      <c r="A202" s="45" t="s">
        <v>109</v>
      </c>
      <c r="B202" s="40" t="s">
        <v>110</v>
      </c>
      <c r="C202" s="60">
        <v>64000</v>
      </c>
      <c r="D202" s="60">
        <v>94300</v>
      </c>
      <c r="E202" s="11"/>
      <c r="F202" s="9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5" customHeight="1">
      <c r="A203" s="39" t="s">
        <v>98</v>
      </c>
      <c r="B203" s="43" t="s">
        <v>99</v>
      </c>
      <c r="C203" s="7">
        <f>SUM(C204:C207)</f>
        <v>3500</v>
      </c>
      <c r="D203" s="7">
        <f>SUM(D204:D207)</f>
        <v>7100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5" customHeight="1">
      <c r="A204" s="45" t="s">
        <v>118</v>
      </c>
      <c r="B204" s="40" t="s">
        <v>119</v>
      </c>
      <c r="C204" s="3">
        <v>1500</v>
      </c>
      <c r="D204" s="3">
        <v>3000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30">
      <c r="A205" s="45" t="s">
        <v>111</v>
      </c>
      <c r="B205" s="63" t="s">
        <v>112</v>
      </c>
      <c r="C205" s="3">
        <v>1800</v>
      </c>
      <c r="D205" s="3">
        <v>1500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5" customHeight="1">
      <c r="A206" s="62" t="s">
        <v>149</v>
      </c>
      <c r="B206" s="40" t="s">
        <v>169</v>
      </c>
      <c r="C206" s="3">
        <v>0</v>
      </c>
      <c r="D206" s="3">
        <v>2300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5" customHeight="1">
      <c r="A207" s="45" t="s">
        <v>120</v>
      </c>
      <c r="B207" s="40" t="s">
        <v>121</v>
      </c>
      <c r="C207" s="3">
        <v>200</v>
      </c>
      <c r="D207" s="3">
        <v>300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5" customHeight="1">
      <c r="A208" s="39" t="s">
        <v>100</v>
      </c>
      <c r="B208" s="43" t="s">
        <v>101</v>
      </c>
      <c r="C208" s="7">
        <f>SUM(C209:C211)</f>
        <v>12500</v>
      </c>
      <c r="D208" s="7">
        <f>SUM(D209:D211)</f>
        <v>15500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5" customHeight="1">
      <c r="A209" s="45" t="s">
        <v>92</v>
      </c>
      <c r="B209" s="40" t="s">
        <v>93</v>
      </c>
      <c r="C209" s="3">
        <v>7900</v>
      </c>
      <c r="D209" s="3">
        <v>9600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5" customHeight="1">
      <c r="A210" s="45" t="s">
        <v>94</v>
      </c>
      <c r="B210" s="40" t="s">
        <v>95</v>
      </c>
      <c r="C210" s="3">
        <v>3100</v>
      </c>
      <c r="D210" s="3">
        <v>3900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5" customHeight="1">
      <c r="A211" s="45" t="s">
        <v>96</v>
      </c>
      <c r="B211" s="40" t="s">
        <v>97</v>
      </c>
      <c r="C211" s="3">
        <v>1500</v>
      </c>
      <c r="D211" s="3">
        <v>2000</v>
      </c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5" customHeight="1">
      <c r="A212" s="39" t="s">
        <v>102</v>
      </c>
      <c r="B212" s="43" t="s">
        <v>103</v>
      </c>
      <c r="C212" s="7">
        <f>SUM(C213:C218)</f>
        <v>10821</v>
      </c>
      <c r="D212" s="7">
        <f>SUM(D213:D218)</f>
        <v>14500</v>
      </c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5" customHeight="1">
      <c r="A213" s="45" t="s">
        <v>60</v>
      </c>
      <c r="B213" s="40" t="s">
        <v>61</v>
      </c>
      <c r="C213" s="3">
        <v>5000</v>
      </c>
      <c r="D213" s="3">
        <v>4000</v>
      </c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5" customHeight="1">
      <c r="A214" s="45" t="s">
        <v>122</v>
      </c>
      <c r="B214" s="40" t="s">
        <v>123</v>
      </c>
      <c r="C214" s="3">
        <v>0</v>
      </c>
      <c r="D214" s="3">
        <v>500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5" customHeight="1">
      <c r="A215" s="45" t="s">
        <v>62</v>
      </c>
      <c r="B215" s="40" t="s">
        <v>63</v>
      </c>
      <c r="C215" s="3">
        <f>321+2000</f>
        <v>2321</v>
      </c>
      <c r="D215" s="3">
        <v>5000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5" customHeight="1">
      <c r="A216" s="45" t="s">
        <v>64</v>
      </c>
      <c r="B216" s="40" t="s">
        <v>65</v>
      </c>
      <c r="C216" s="3">
        <v>2000</v>
      </c>
      <c r="D216" s="3">
        <v>1500</v>
      </c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5" customHeight="1">
      <c r="A217" s="45" t="s">
        <v>66</v>
      </c>
      <c r="B217" s="40" t="s">
        <v>67</v>
      </c>
      <c r="C217" s="3">
        <v>1500</v>
      </c>
      <c r="D217" s="3">
        <v>1500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5" customHeight="1">
      <c r="A218" s="48">
        <v>1030</v>
      </c>
      <c r="B218" s="40" t="s">
        <v>69</v>
      </c>
      <c r="C218" s="3">
        <v>0</v>
      </c>
      <c r="D218" s="3">
        <v>2000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5" customHeight="1">
      <c r="A219" s="61">
        <v>5200</v>
      </c>
      <c r="B219" s="12" t="s">
        <v>88</v>
      </c>
      <c r="C219" s="7">
        <f>C220</f>
        <v>4682</v>
      </c>
      <c r="D219" s="7">
        <f>D220</f>
        <v>0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5" customHeight="1">
      <c r="A220" s="74">
        <v>5205</v>
      </c>
      <c r="B220" s="66" t="s">
        <v>211</v>
      </c>
      <c r="C220" s="3">
        <f>1450+3232</f>
        <v>4682</v>
      </c>
      <c r="D220" s="3">
        <v>0</v>
      </c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5" customHeight="1">
      <c r="A221" s="105" t="s">
        <v>171</v>
      </c>
      <c r="B221" s="106"/>
      <c r="C221" s="86">
        <f>C212+C208+C203+C201+C219</f>
        <v>95503</v>
      </c>
      <c r="D221" s="86">
        <f>D212+D208+D203+D201+D219</f>
        <v>131400</v>
      </c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5" customHeight="1">
      <c r="A222" s="109" t="s">
        <v>170</v>
      </c>
      <c r="B222" s="110"/>
      <c r="C222" s="72">
        <f>C221+C197+C184</f>
        <v>277651</v>
      </c>
      <c r="D222" s="72">
        <f>D221+D197+D184</f>
        <v>335700</v>
      </c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5" customHeight="1">
      <c r="A223" s="39"/>
      <c r="B223" s="40"/>
      <c r="C223" s="41"/>
      <c r="D223" s="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5" customHeight="1">
      <c r="A224" s="111" t="s">
        <v>126</v>
      </c>
      <c r="B224" s="112"/>
      <c r="C224" s="112"/>
      <c r="D224" s="32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5" customHeight="1">
      <c r="A225" s="104" t="s">
        <v>209</v>
      </c>
      <c r="B225" s="104"/>
      <c r="C225" s="71"/>
      <c r="D225" s="7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5" customHeight="1">
      <c r="A226" s="39" t="s">
        <v>102</v>
      </c>
      <c r="B226" s="43" t="s">
        <v>103</v>
      </c>
      <c r="C226" s="7">
        <f>C227</f>
        <v>0</v>
      </c>
      <c r="D226" s="7">
        <f>D227</f>
        <v>0</v>
      </c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5" customHeight="1">
      <c r="A227" s="45" t="s">
        <v>66</v>
      </c>
      <c r="B227" s="40" t="s">
        <v>67</v>
      </c>
      <c r="C227" s="3">
        <v>0</v>
      </c>
      <c r="D227" s="3">
        <v>0</v>
      </c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5" customHeight="1">
      <c r="A228" s="71">
        <v>5100</v>
      </c>
      <c r="B228" s="71" t="s">
        <v>86</v>
      </c>
      <c r="C228" s="3">
        <v>1141881</v>
      </c>
      <c r="D228" s="3">
        <f>1081881+441200+60000+380000</f>
        <v>1963081</v>
      </c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5" customHeight="1">
      <c r="A229" s="105" t="s">
        <v>210</v>
      </c>
      <c r="B229" s="106"/>
      <c r="C229" s="85">
        <f>C228+C226</f>
        <v>1141881</v>
      </c>
      <c r="D229" s="85">
        <f>D228+D226</f>
        <v>1963081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5" customHeight="1">
      <c r="A230" s="46" t="s">
        <v>127</v>
      </c>
      <c r="B230" s="47"/>
      <c r="C230" s="70"/>
      <c r="D230" s="59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5" customHeight="1">
      <c r="A231" s="44"/>
      <c r="B231" s="40"/>
      <c r="C231" s="41"/>
      <c r="D231" s="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5" customHeight="1">
      <c r="A232" s="39" t="s">
        <v>102</v>
      </c>
      <c r="B232" s="43" t="s">
        <v>103</v>
      </c>
      <c r="C232" s="7">
        <f>SUM(C233:C235)</f>
        <v>64800</v>
      </c>
      <c r="D232" s="7">
        <f>SUM(D233:D235)</f>
        <v>65000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5" customHeight="1">
      <c r="A233" s="45" t="s">
        <v>62</v>
      </c>
      <c r="B233" s="40" t="s">
        <v>63</v>
      </c>
      <c r="C233" s="3">
        <v>15000</v>
      </c>
      <c r="D233" s="3">
        <v>17000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5" customHeight="1">
      <c r="A234" s="45" t="s">
        <v>64</v>
      </c>
      <c r="B234" s="40" t="s">
        <v>65</v>
      </c>
      <c r="C234" s="3">
        <v>48000</v>
      </c>
      <c r="D234" s="3">
        <f>25000+12000+8000</f>
        <v>45000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5" customHeight="1">
      <c r="A235" s="45" t="s">
        <v>66</v>
      </c>
      <c r="B235" s="40" t="s">
        <v>67</v>
      </c>
      <c r="C235" s="3">
        <v>1800</v>
      </c>
      <c r="D235" s="3">
        <v>3000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5" customHeight="1">
      <c r="A236" s="39" t="s">
        <v>104</v>
      </c>
      <c r="B236" s="43" t="s">
        <v>105</v>
      </c>
      <c r="C236" s="7">
        <f>SUM(C237:C238)</f>
        <v>200</v>
      </c>
      <c r="D236" s="7">
        <f>SUM(D237:D238)</f>
        <v>250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5" customHeight="1">
      <c r="A237" s="45" t="s">
        <v>76</v>
      </c>
      <c r="B237" s="40" t="s">
        <v>77</v>
      </c>
      <c r="C237" s="3">
        <v>100</v>
      </c>
      <c r="D237" s="3">
        <v>100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4" s="11" customFormat="1" ht="15" customHeight="1">
      <c r="A238" s="45" t="s">
        <v>78</v>
      </c>
      <c r="B238" s="40" t="s">
        <v>79</v>
      </c>
      <c r="C238" s="3">
        <v>100</v>
      </c>
      <c r="D238" s="3">
        <v>150</v>
      </c>
    </row>
    <row r="239" spans="1:4" s="11" customFormat="1" ht="15" customHeight="1">
      <c r="A239" s="61">
        <v>5200</v>
      </c>
      <c r="B239" s="12" t="s">
        <v>88</v>
      </c>
      <c r="C239" s="7">
        <f>C240</f>
        <v>5000</v>
      </c>
      <c r="D239" s="7">
        <f>D240</f>
        <v>0</v>
      </c>
    </row>
    <row r="240" spans="1:4" s="11" customFormat="1" ht="15" customHeight="1">
      <c r="A240" s="74">
        <v>5204</v>
      </c>
      <c r="B240" s="66" t="s">
        <v>212</v>
      </c>
      <c r="C240" s="3">
        <v>5000</v>
      </c>
      <c r="D240" s="3">
        <v>0</v>
      </c>
    </row>
    <row r="241" spans="1:4" s="11" customFormat="1" ht="15" customHeight="1">
      <c r="A241" s="105" t="s">
        <v>172</v>
      </c>
      <c r="B241" s="106"/>
      <c r="C241" s="85">
        <f>C236+C232+C239</f>
        <v>70000</v>
      </c>
      <c r="D241" s="85">
        <f>D236+D232+D239</f>
        <v>65250</v>
      </c>
    </row>
    <row r="242" spans="1:4" s="11" customFormat="1" ht="15" customHeight="1">
      <c r="A242" s="4" t="s">
        <v>221</v>
      </c>
      <c r="B242" s="5"/>
      <c r="C242" s="8"/>
      <c r="D242" s="7"/>
    </row>
    <row r="243" spans="1:4" s="11" customFormat="1" ht="15" customHeight="1">
      <c r="A243" s="4"/>
      <c r="B243" s="5"/>
      <c r="C243" s="8"/>
      <c r="D243" s="7"/>
    </row>
    <row r="244" spans="1:4" s="11" customFormat="1" ht="15" customHeight="1">
      <c r="A244" s="71">
        <v>5100</v>
      </c>
      <c r="B244" s="71" t="s">
        <v>86</v>
      </c>
      <c r="C244" s="8">
        <v>0</v>
      </c>
      <c r="D244" s="7">
        <v>33300</v>
      </c>
    </row>
    <row r="245" spans="1:4" s="11" customFormat="1" ht="15" customHeight="1">
      <c r="A245" s="105" t="s">
        <v>222</v>
      </c>
      <c r="B245" s="106"/>
      <c r="C245" s="95">
        <f>C244</f>
        <v>0</v>
      </c>
      <c r="D245" s="85">
        <f>D244</f>
        <v>33300</v>
      </c>
    </row>
    <row r="246" spans="1:30" ht="15" customHeight="1">
      <c r="A246" s="39" t="s">
        <v>128</v>
      </c>
      <c r="B246" s="40"/>
      <c r="C246" s="41"/>
      <c r="D246" s="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5" customHeight="1">
      <c r="A247" s="39" t="s">
        <v>98</v>
      </c>
      <c r="B247" s="43" t="s">
        <v>99</v>
      </c>
      <c r="C247" s="7">
        <f>C248</f>
        <v>12000</v>
      </c>
      <c r="D247" s="7">
        <f>D248</f>
        <v>12000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5" customHeight="1">
      <c r="A248" s="45" t="s">
        <v>118</v>
      </c>
      <c r="B248" s="40" t="s">
        <v>119</v>
      </c>
      <c r="C248" s="3">
        <v>12000</v>
      </c>
      <c r="D248" s="3">
        <v>12000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5" customHeight="1">
      <c r="A249" s="39" t="s">
        <v>100</v>
      </c>
      <c r="B249" s="43" t="s">
        <v>101</v>
      </c>
      <c r="C249" s="7">
        <f>SUM(C250:C252)</f>
        <v>4000</v>
      </c>
      <c r="D249" s="7">
        <f>SUM(D250:D252)</f>
        <v>4000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5" customHeight="1">
      <c r="A250" s="45" t="s">
        <v>92</v>
      </c>
      <c r="B250" s="63" t="s">
        <v>93</v>
      </c>
      <c r="C250" s="3">
        <f>700+600+500</f>
        <v>1800</v>
      </c>
      <c r="D250" s="3">
        <v>1800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5" customHeight="1">
      <c r="A251" s="45" t="s">
        <v>94</v>
      </c>
      <c r="B251" s="40" t="s">
        <v>95</v>
      </c>
      <c r="C251" s="3">
        <f>500+400+300</f>
        <v>1200</v>
      </c>
      <c r="D251" s="3">
        <v>1200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5" customHeight="1">
      <c r="A252" s="45" t="s">
        <v>96</v>
      </c>
      <c r="B252" s="40" t="s">
        <v>97</v>
      </c>
      <c r="C252" s="3">
        <f>400+300+300</f>
        <v>1000</v>
      </c>
      <c r="D252" s="3">
        <v>1000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5" customHeight="1">
      <c r="A253" s="39" t="s">
        <v>102</v>
      </c>
      <c r="B253" s="43" t="s">
        <v>103</v>
      </c>
      <c r="C253" s="7">
        <f>SUM(C255:C255)+C254</f>
        <v>24539</v>
      </c>
      <c r="D253" s="7">
        <f>SUM(D255:D255)+D254</f>
        <v>56103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5" customHeight="1">
      <c r="A254" s="45" t="s">
        <v>62</v>
      </c>
      <c r="B254" s="40" t="s">
        <v>63</v>
      </c>
      <c r="C254" s="3">
        <v>1500</v>
      </c>
      <c r="D254" s="3">
        <v>8000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5" customHeight="1">
      <c r="A255" s="45" t="s">
        <v>68</v>
      </c>
      <c r="B255" s="40" t="s">
        <v>69</v>
      </c>
      <c r="C255" s="3">
        <v>23039</v>
      </c>
      <c r="D255" s="3">
        <f>395+1673+426+545+39412+5652</f>
        <v>48103</v>
      </c>
      <c r="E255" s="11"/>
      <c r="F255" s="11"/>
      <c r="G255" s="11"/>
      <c r="H255" s="35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5" customHeight="1">
      <c r="A256" s="64">
        <v>5100</v>
      </c>
      <c r="B256" s="43" t="s">
        <v>207</v>
      </c>
      <c r="C256" s="65">
        <f>7078+63200+81222</f>
        <v>151500</v>
      </c>
      <c r="D256" s="65">
        <f>63200+156800</f>
        <v>220000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5" customHeight="1">
      <c r="A257" s="105" t="s">
        <v>173</v>
      </c>
      <c r="B257" s="106"/>
      <c r="C257" s="85">
        <f>C253+C249+C247+C256</f>
        <v>192039</v>
      </c>
      <c r="D257" s="85">
        <f>D253+D249+D247+D256</f>
        <v>292103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5" customHeight="1">
      <c r="A258" s="39" t="s">
        <v>129</v>
      </c>
      <c r="B258" s="40"/>
      <c r="C258" s="41"/>
      <c r="D258" s="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5" customHeight="1">
      <c r="A259" s="44"/>
      <c r="B259" s="40"/>
      <c r="C259" s="41"/>
      <c r="D259" s="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28.5">
      <c r="A260" s="39" t="s">
        <v>114</v>
      </c>
      <c r="B260" s="81" t="s">
        <v>115</v>
      </c>
      <c r="C260" s="14">
        <f>SUM(C261)</f>
        <v>87000</v>
      </c>
      <c r="D260" s="14">
        <f>SUM(D261)</f>
        <v>96000</v>
      </c>
      <c r="E260" s="11"/>
      <c r="F260" s="92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5" customHeight="1">
      <c r="A261" s="45" t="s">
        <v>109</v>
      </c>
      <c r="B261" s="40" t="s">
        <v>110</v>
      </c>
      <c r="C261" s="60">
        <v>87000</v>
      </c>
      <c r="D261" s="60">
        <v>96000</v>
      </c>
      <c r="E261" s="92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5" customHeight="1">
      <c r="A262" s="39" t="s">
        <v>98</v>
      </c>
      <c r="B262" s="43" t="s">
        <v>99</v>
      </c>
      <c r="C262" s="7">
        <f>SUM(C263:C266)</f>
        <v>10240</v>
      </c>
      <c r="D262" s="7">
        <f>SUM(D263:D266)</f>
        <v>3900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5" customHeight="1">
      <c r="A263" s="45" t="s">
        <v>118</v>
      </c>
      <c r="B263" s="40" t="s">
        <v>119</v>
      </c>
      <c r="C263" s="3">
        <v>1000</v>
      </c>
      <c r="D263" s="3">
        <v>1500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30">
      <c r="A264" s="45" t="s">
        <v>111</v>
      </c>
      <c r="B264" s="63" t="s">
        <v>112</v>
      </c>
      <c r="C264" s="3">
        <v>2600</v>
      </c>
      <c r="D264" s="3">
        <v>2000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5" customHeight="1">
      <c r="A265" s="62" t="s">
        <v>149</v>
      </c>
      <c r="B265" s="40" t="s">
        <v>169</v>
      </c>
      <c r="C265" s="3">
        <v>6240</v>
      </c>
      <c r="D265" s="3">
        <v>0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5" customHeight="1">
      <c r="A266" s="45" t="s">
        <v>120</v>
      </c>
      <c r="B266" s="40" t="s">
        <v>121</v>
      </c>
      <c r="C266" s="3">
        <v>400</v>
      </c>
      <c r="D266" s="3">
        <v>400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5" customHeight="1">
      <c r="A267" s="39" t="s">
        <v>100</v>
      </c>
      <c r="B267" s="43" t="s">
        <v>101</v>
      </c>
      <c r="C267" s="7">
        <f>SUM(C268:C270)</f>
        <v>17200</v>
      </c>
      <c r="D267" s="7">
        <f>SUM(D268:D270)</f>
        <v>19000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5" customHeight="1">
      <c r="A268" s="45" t="s">
        <v>92</v>
      </c>
      <c r="B268" s="40" t="s">
        <v>93</v>
      </c>
      <c r="C268" s="3">
        <v>10500</v>
      </c>
      <c r="D268" s="3">
        <v>11000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5" customHeight="1">
      <c r="A269" s="45" t="s">
        <v>94</v>
      </c>
      <c r="B269" s="40" t="s">
        <v>95</v>
      </c>
      <c r="C269" s="3">
        <v>4200</v>
      </c>
      <c r="D269" s="3">
        <v>5000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5" customHeight="1">
      <c r="A270" s="45" t="s">
        <v>96</v>
      </c>
      <c r="B270" s="40" t="s">
        <v>97</v>
      </c>
      <c r="C270" s="3">
        <v>2500</v>
      </c>
      <c r="D270" s="3">
        <v>3000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5" customHeight="1">
      <c r="A271" s="39" t="s">
        <v>102</v>
      </c>
      <c r="B271" s="43" t="s">
        <v>103</v>
      </c>
      <c r="C271" s="7">
        <f>SUM(C272:C277)</f>
        <v>30600</v>
      </c>
      <c r="D271" s="7">
        <f>SUM(D272:D277)</f>
        <v>34600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5" customHeight="1">
      <c r="A272" s="45" t="s">
        <v>62</v>
      </c>
      <c r="B272" s="40" t="s">
        <v>63</v>
      </c>
      <c r="C272" s="3">
        <v>8000</v>
      </c>
      <c r="D272" s="3">
        <v>5000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5" customHeight="1">
      <c r="A273" s="45" t="s">
        <v>64</v>
      </c>
      <c r="B273" s="40" t="s">
        <v>65</v>
      </c>
      <c r="C273" s="3">
        <v>15000</v>
      </c>
      <c r="D273" s="3">
        <v>20000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5" customHeight="1">
      <c r="A274" s="45" t="s">
        <v>66</v>
      </c>
      <c r="B274" s="40" t="s">
        <v>67</v>
      </c>
      <c r="C274" s="3">
        <v>5000</v>
      </c>
      <c r="D274" s="3">
        <v>6000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5" customHeight="1">
      <c r="A275" s="45" t="s">
        <v>68</v>
      </c>
      <c r="B275" s="40" t="s">
        <v>69</v>
      </c>
      <c r="C275" s="3">
        <v>1000</v>
      </c>
      <c r="D275" s="3">
        <v>1500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5" customHeight="1">
      <c r="A276" s="45" t="s">
        <v>70</v>
      </c>
      <c r="B276" s="40" t="s">
        <v>71</v>
      </c>
      <c r="C276" s="3">
        <v>100</v>
      </c>
      <c r="D276" s="3">
        <v>100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5" customHeight="1">
      <c r="A277" s="45" t="s">
        <v>74</v>
      </c>
      <c r="B277" s="40" t="s">
        <v>75</v>
      </c>
      <c r="C277" s="3">
        <v>1500</v>
      </c>
      <c r="D277" s="3">
        <v>2000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5" customHeight="1">
      <c r="A278" s="39" t="s">
        <v>104</v>
      </c>
      <c r="B278" s="43" t="s">
        <v>105</v>
      </c>
      <c r="C278" s="7">
        <f>SUM(C279:C280)</f>
        <v>400</v>
      </c>
      <c r="D278" s="7">
        <f>SUM(D279:D280)</f>
        <v>500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5" customHeight="1">
      <c r="A279" s="45" t="s">
        <v>76</v>
      </c>
      <c r="B279" s="40" t="s">
        <v>77</v>
      </c>
      <c r="C279" s="3">
        <v>200</v>
      </c>
      <c r="D279" s="3">
        <v>300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" customHeight="1">
      <c r="A280" s="45" t="s">
        <v>78</v>
      </c>
      <c r="B280" s="40" t="s">
        <v>79</v>
      </c>
      <c r="C280" s="3">
        <v>200</v>
      </c>
      <c r="D280" s="3">
        <v>200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" customHeight="1">
      <c r="A281" s="105" t="s">
        <v>174</v>
      </c>
      <c r="B281" s="106"/>
      <c r="C281" s="86">
        <f>C278+C271+C267+C262+C260</f>
        <v>145440</v>
      </c>
      <c r="D281" s="86">
        <f>D278+D271+D267+D262+D260</f>
        <v>154000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" customHeight="1">
      <c r="A282" s="39" t="s">
        <v>130</v>
      </c>
      <c r="B282" s="40"/>
      <c r="C282" s="41"/>
      <c r="D282" s="3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" customHeight="1">
      <c r="A283" s="44"/>
      <c r="B283" s="40"/>
      <c r="C283" s="41"/>
      <c r="D283" s="3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28.5">
      <c r="A284" s="39" t="s">
        <v>114</v>
      </c>
      <c r="B284" s="81" t="s">
        <v>115</v>
      </c>
      <c r="C284" s="14">
        <f>C285</f>
        <v>60500</v>
      </c>
      <c r="D284" s="14">
        <f>D285</f>
        <v>72000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" customHeight="1">
      <c r="A285" s="45" t="s">
        <v>109</v>
      </c>
      <c r="B285" s="40" t="s">
        <v>110</v>
      </c>
      <c r="C285" s="3">
        <v>60500</v>
      </c>
      <c r="D285" s="3">
        <v>72000</v>
      </c>
      <c r="E285" s="92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" customHeight="1">
      <c r="A286" s="39" t="s">
        <v>98</v>
      </c>
      <c r="B286" s="43" t="s">
        <v>99</v>
      </c>
      <c r="C286" s="7">
        <f>SUM(C287:C290)</f>
        <v>3200</v>
      </c>
      <c r="D286" s="7">
        <f>SUM(D287:D290)</f>
        <v>12680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" customHeight="1">
      <c r="A287" s="45" t="s">
        <v>118</v>
      </c>
      <c r="B287" s="40" t="s">
        <v>119</v>
      </c>
      <c r="C287" s="3">
        <v>1000</v>
      </c>
      <c r="D287" s="3">
        <v>2000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30">
      <c r="A288" s="45" t="s">
        <v>111</v>
      </c>
      <c r="B288" s="63" t="s">
        <v>112</v>
      </c>
      <c r="C288" s="60">
        <v>1900</v>
      </c>
      <c r="D288" s="60">
        <v>2000</v>
      </c>
      <c r="E288" s="11"/>
      <c r="F288" s="11"/>
      <c r="G288" s="9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" customHeight="1">
      <c r="A289" s="62" t="s">
        <v>149</v>
      </c>
      <c r="B289" s="40" t="s">
        <v>169</v>
      </c>
      <c r="C289" s="60">
        <v>0</v>
      </c>
      <c r="D289" s="60">
        <v>8280</v>
      </c>
      <c r="E289" s="11"/>
      <c r="F289" s="11"/>
      <c r="G289" s="9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" customHeight="1">
      <c r="A290" s="45" t="s">
        <v>120</v>
      </c>
      <c r="B290" s="40" t="s">
        <v>121</v>
      </c>
      <c r="C290" s="3">
        <v>300</v>
      </c>
      <c r="D290" s="3">
        <v>400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" customHeight="1">
      <c r="A291" s="39" t="s">
        <v>100</v>
      </c>
      <c r="B291" s="43" t="s">
        <v>101</v>
      </c>
      <c r="C291" s="14">
        <f>SUM(C292:C294)</f>
        <v>12100</v>
      </c>
      <c r="D291" s="14">
        <f>SUM(D292:D294)</f>
        <v>14300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" customHeight="1">
      <c r="A292" s="45" t="s">
        <v>92</v>
      </c>
      <c r="B292" s="40" t="s">
        <v>93</v>
      </c>
      <c r="C292" s="60">
        <v>7600</v>
      </c>
      <c r="D292" s="60">
        <v>9000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" customHeight="1">
      <c r="A293" s="45" t="s">
        <v>94</v>
      </c>
      <c r="B293" s="40" t="s">
        <v>95</v>
      </c>
      <c r="C293" s="3">
        <v>3000</v>
      </c>
      <c r="D293" s="3">
        <v>3600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" customHeight="1">
      <c r="A294" s="45" t="s">
        <v>96</v>
      </c>
      <c r="B294" s="40" t="s">
        <v>97</v>
      </c>
      <c r="C294" s="3">
        <v>1500</v>
      </c>
      <c r="D294" s="3">
        <v>1700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" customHeight="1">
      <c r="A295" s="39" t="s">
        <v>102</v>
      </c>
      <c r="B295" s="43" t="s">
        <v>103</v>
      </c>
      <c r="C295" s="7">
        <f>SUM(C296:C301)</f>
        <v>45600</v>
      </c>
      <c r="D295" s="7">
        <f>SUM(D296:D301)</f>
        <v>44100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" customHeight="1">
      <c r="A296" s="45" t="s">
        <v>122</v>
      </c>
      <c r="B296" s="40" t="s">
        <v>123</v>
      </c>
      <c r="C296" s="3">
        <v>600</v>
      </c>
      <c r="D296" s="3">
        <v>600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" customHeight="1">
      <c r="A297" s="45" t="s">
        <v>62</v>
      </c>
      <c r="B297" s="40" t="s">
        <v>63</v>
      </c>
      <c r="C297" s="3">
        <v>6500</v>
      </c>
      <c r="D297" s="3">
        <v>7000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" customHeight="1">
      <c r="A298" s="45" t="s">
        <v>64</v>
      </c>
      <c r="B298" s="40" t="s">
        <v>65</v>
      </c>
      <c r="C298" s="3">
        <v>15000</v>
      </c>
      <c r="D298" s="3">
        <v>15000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" customHeight="1">
      <c r="A299" s="45" t="s">
        <v>66</v>
      </c>
      <c r="B299" s="40" t="s">
        <v>67</v>
      </c>
      <c r="C299" s="3">
        <v>20000</v>
      </c>
      <c r="D299" s="3">
        <v>15000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" customHeight="1">
      <c r="A300" s="45" t="s">
        <v>68</v>
      </c>
      <c r="B300" s="40" t="s">
        <v>69</v>
      </c>
      <c r="C300" s="3">
        <v>2000</v>
      </c>
      <c r="D300" s="3">
        <v>5000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" customHeight="1">
      <c r="A301" s="45" t="s">
        <v>74</v>
      </c>
      <c r="B301" s="40" t="s">
        <v>75</v>
      </c>
      <c r="C301" s="3">
        <v>1500</v>
      </c>
      <c r="D301" s="3">
        <v>1500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" customHeight="1">
      <c r="A302" s="39" t="s">
        <v>104</v>
      </c>
      <c r="B302" s="43" t="s">
        <v>105</v>
      </c>
      <c r="C302" s="7">
        <f>SUM(C303:C304)</f>
        <v>400</v>
      </c>
      <c r="D302" s="7">
        <f>SUM(D303:D304)</f>
        <v>550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">
      <c r="A303" s="45" t="s">
        <v>76</v>
      </c>
      <c r="B303" s="63" t="s">
        <v>77</v>
      </c>
      <c r="C303" s="3">
        <v>250</v>
      </c>
      <c r="D303" s="3">
        <v>400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">
      <c r="A304" s="45" t="s">
        <v>78</v>
      </c>
      <c r="B304" s="63" t="s">
        <v>79</v>
      </c>
      <c r="C304" s="3">
        <v>150</v>
      </c>
      <c r="D304" s="3">
        <v>150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" customHeight="1">
      <c r="A305" s="105" t="s">
        <v>175</v>
      </c>
      <c r="B305" s="106"/>
      <c r="C305" s="86">
        <f>C302+C295+C291+C286+C284</f>
        <v>121800</v>
      </c>
      <c r="D305" s="86">
        <f>D302+D295+D291+D286+D284</f>
        <v>143630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" customHeight="1">
      <c r="A306" s="39" t="s">
        <v>131</v>
      </c>
      <c r="B306" s="40"/>
      <c r="C306" s="3"/>
      <c r="D306" s="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" customHeight="1">
      <c r="A307" s="44"/>
      <c r="B307" s="40"/>
      <c r="C307" s="3"/>
      <c r="D307" s="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28.5">
      <c r="A308" s="39" t="s">
        <v>114</v>
      </c>
      <c r="B308" s="81" t="s">
        <v>115</v>
      </c>
      <c r="C308" s="14">
        <f>C309</f>
        <v>104000</v>
      </c>
      <c r="D308" s="14">
        <f>D309</f>
        <v>90000</v>
      </c>
      <c r="E308" s="92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" customHeight="1">
      <c r="A309" s="45" t="s">
        <v>109</v>
      </c>
      <c r="B309" s="40" t="s">
        <v>110</v>
      </c>
      <c r="C309" s="3">
        <v>104000</v>
      </c>
      <c r="D309" s="3">
        <v>90000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" customHeight="1">
      <c r="A310" s="39" t="s">
        <v>98</v>
      </c>
      <c r="B310" s="43" t="s">
        <v>99</v>
      </c>
      <c r="C310" s="7">
        <f>SUM(C311:C314)</f>
        <v>3500</v>
      </c>
      <c r="D310" s="7">
        <f>SUM(D311:D314)</f>
        <v>14200</v>
      </c>
      <c r="E310" s="11"/>
      <c r="F310" s="92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" customHeight="1">
      <c r="A311" s="45" t="s">
        <v>118</v>
      </c>
      <c r="B311" s="40" t="s">
        <v>119</v>
      </c>
      <c r="C311" s="3">
        <v>0</v>
      </c>
      <c r="D311" s="3">
        <v>12000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30">
      <c r="A312" s="45" t="s">
        <v>111</v>
      </c>
      <c r="B312" s="63" t="s">
        <v>112</v>
      </c>
      <c r="C312" s="3">
        <v>3000</v>
      </c>
      <c r="D312" s="3">
        <v>1500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" customHeight="1">
      <c r="A313" s="62" t="s">
        <v>149</v>
      </c>
      <c r="B313" s="40" t="s">
        <v>169</v>
      </c>
      <c r="C313" s="3">
        <v>0</v>
      </c>
      <c r="D313" s="3">
        <v>0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" customHeight="1">
      <c r="A314" s="67" t="s">
        <v>120</v>
      </c>
      <c r="B314" s="40" t="s">
        <v>121</v>
      </c>
      <c r="C314" s="3">
        <v>500</v>
      </c>
      <c r="D314" s="3">
        <v>700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" customHeight="1">
      <c r="A315" s="39" t="s">
        <v>100</v>
      </c>
      <c r="B315" s="43" t="s">
        <v>101</v>
      </c>
      <c r="C315" s="7">
        <f>SUM(C316:C318)</f>
        <v>20100</v>
      </c>
      <c r="D315" s="7">
        <f>SUM(D316:D318)</f>
        <v>18400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" customHeight="1">
      <c r="A316" s="45" t="s">
        <v>92</v>
      </c>
      <c r="B316" s="40" t="s">
        <v>93</v>
      </c>
      <c r="C316" s="3">
        <v>12400</v>
      </c>
      <c r="D316" s="3">
        <v>11600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" customHeight="1">
      <c r="A317" s="45" t="s">
        <v>94</v>
      </c>
      <c r="B317" s="40" t="s">
        <v>95</v>
      </c>
      <c r="C317" s="3">
        <v>5000</v>
      </c>
      <c r="D317" s="3">
        <v>4500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" customHeight="1">
      <c r="A318" s="45" t="s">
        <v>96</v>
      </c>
      <c r="B318" s="40" t="s">
        <v>97</v>
      </c>
      <c r="C318" s="3">
        <v>2700</v>
      </c>
      <c r="D318" s="3">
        <v>2300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" customHeight="1">
      <c r="A319" s="39" t="s">
        <v>102</v>
      </c>
      <c r="B319" s="43" t="s">
        <v>103</v>
      </c>
      <c r="C319" s="7">
        <f>SUM(C320:C325)</f>
        <v>119100</v>
      </c>
      <c r="D319" s="7">
        <f>SUM(D320:D325)</f>
        <v>129250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" customHeight="1">
      <c r="A320" s="45" t="s">
        <v>62</v>
      </c>
      <c r="B320" s="40" t="s">
        <v>63</v>
      </c>
      <c r="C320" s="3">
        <v>22000</v>
      </c>
      <c r="D320" s="3">
        <v>30000</v>
      </c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" customHeight="1">
      <c r="A321" s="45" t="s">
        <v>64</v>
      </c>
      <c r="B321" s="40" t="s">
        <v>65</v>
      </c>
      <c r="C321" s="3">
        <v>70000</v>
      </c>
      <c r="D321" s="3">
        <v>70000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" customHeight="1">
      <c r="A322" s="45" t="s">
        <v>66</v>
      </c>
      <c r="B322" s="40" t="s">
        <v>67</v>
      </c>
      <c r="C322" s="3">
        <v>13000</v>
      </c>
      <c r="D322" s="3">
        <v>13000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" customHeight="1">
      <c r="A323" s="45" t="s">
        <v>68</v>
      </c>
      <c r="B323" s="40" t="s">
        <v>69</v>
      </c>
      <c r="C323" s="3">
        <v>6000</v>
      </c>
      <c r="D323" s="3">
        <v>10000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" customHeight="1">
      <c r="A324" s="45" t="s">
        <v>70</v>
      </c>
      <c r="B324" s="40" t="s">
        <v>71</v>
      </c>
      <c r="C324" s="3">
        <v>100</v>
      </c>
      <c r="D324" s="3">
        <v>250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" customHeight="1">
      <c r="A325" s="45" t="s">
        <v>74</v>
      </c>
      <c r="B325" s="40" t="s">
        <v>75</v>
      </c>
      <c r="C325" s="3">
        <v>8000</v>
      </c>
      <c r="D325" s="3">
        <v>6000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" customHeight="1">
      <c r="A326" s="39" t="s">
        <v>104</v>
      </c>
      <c r="B326" s="43" t="s">
        <v>105</v>
      </c>
      <c r="C326" s="7">
        <f>SUM(C327:C328)</f>
        <v>700</v>
      </c>
      <c r="D326" s="7">
        <f>SUM(D327:D328)</f>
        <v>600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" customHeight="1">
      <c r="A327" s="45" t="s">
        <v>76</v>
      </c>
      <c r="B327" s="40" t="s">
        <v>77</v>
      </c>
      <c r="C327" s="3">
        <v>500</v>
      </c>
      <c r="D327" s="3">
        <v>400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" customHeight="1">
      <c r="A328" s="45" t="s">
        <v>78</v>
      </c>
      <c r="B328" s="40" t="s">
        <v>79</v>
      </c>
      <c r="C328" s="3">
        <v>200</v>
      </c>
      <c r="D328" s="3">
        <v>200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" customHeight="1">
      <c r="A329" s="42" t="s">
        <v>85</v>
      </c>
      <c r="B329" s="43" t="s">
        <v>86</v>
      </c>
      <c r="C329" s="7">
        <v>0</v>
      </c>
      <c r="D329" s="7">
        <v>0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" customHeight="1">
      <c r="A330" s="105" t="s">
        <v>199</v>
      </c>
      <c r="B330" s="106"/>
      <c r="C330" s="86">
        <f>C308+C310+C315+C319+C326+C329</f>
        <v>247400</v>
      </c>
      <c r="D330" s="86">
        <f>D308+D310+D315+D319+D326+D329</f>
        <v>252450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" customHeight="1">
      <c r="A331" s="109" t="s">
        <v>176</v>
      </c>
      <c r="B331" s="110"/>
      <c r="C331" s="72">
        <f>C330+C305+C281+C257+C241+C229</f>
        <v>1918560</v>
      </c>
      <c r="D331" s="72">
        <f>D330+D305+D281+D257+D241+D229+D245</f>
        <v>2903814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" customHeight="1">
      <c r="A332" s="39"/>
      <c r="B332" s="40"/>
      <c r="C332" s="3"/>
      <c r="D332" s="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" customHeight="1">
      <c r="A333" s="39" t="s">
        <v>132</v>
      </c>
      <c r="B333" s="40"/>
      <c r="C333" s="3"/>
      <c r="D333" s="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" customHeight="1">
      <c r="A334" s="39" t="s">
        <v>133</v>
      </c>
      <c r="B334" s="40"/>
      <c r="C334" s="3"/>
      <c r="D334" s="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" customHeight="1">
      <c r="A335" s="44"/>
      <c r="B335" s="40"/>
      <c r="C335" s="3"/>
      <c r="D335" s="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28.5">
      <c r="A336" s="39" t="s">
        <v>114</v>
      </c>
      <c r="B336" s="81" t="s">
        <v>115</v>
      </c>
      <c r="C336" s="7">
        <f>C337</f>
        <v>11000</v>
      </c>
      <c r="D336" s="7">
        <f>D337</f>
        <v>14000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" customHeight="1">
      <c r="A337" s="45" t="s">
        <v>109</v>
      </c>
      <c r="B337" s="40" t="s">
        <v>110</v>
      </c>
      <c r="C337" s="3">
        <v>11000</v>
      </c>
      <c r="D337" s="3">
        <v>14000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" customHeight="1">
      <c r="A338" s="39" t="s">
        <v>98</v>
      </c>
      <c r="B338" s="43" t="s">
        <v>99</v>
      </c>
      <c r="C338" s="7">
        <f>SUM(C339:C339)</f>
        <v>300</v>
      </c>
      <c r="D338" s="7">
        <f>SUM(D339:D340)</f>
        <v>500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30">
      <c r="A339" s="45" t="s">
        <v>111</v>
      </c>
      <c r="B339" s="63" t="s">
        <v>112</v>
      </c>
      <c r="C339" s="3">
        <v>300</v>
      </c>
      <c r="D339" s="3">
        <v>400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" customHeight="1">
      <c r="A340" s="67" t="s">
        <v>120</v>
      </c>
      <c r="B340" s="40" t="s">
        <v>121</v>
      </c>
      <c r="C340" s="3">
        <v>0</v>
      </c>
      <c r="D340" s="3">
        <v>100</v>
      </c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" customHeight="1">
      <c r="A341" s="39" t="s">
        <v>100</v>
      </c>
      <c r="B341" s="43" t="s">
        <v>101</v>
      </c>
      <c r="C341" s="7">
        <f>SUM(C342:C344)</f>
        <v>2160</v>
      </c>
      <c r="D341" s="7">
        <f>SUM(D342:D344)</f>
        <v>2850</v>
      </c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" customHeight="1">
      <c r="A342" s="45" t="s">
        <v>92</v>
      </c>
      <c r="B342" s="40" t="s">
        <v>93</v>
      </c>
      <c r="C342" s="3">
        <v>1300</v>
      </c>
      <c r="D342" s="3">
        <v>1650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" customHeight="1">
      <c r="A343" s="45" t="s">
        <v>94</v>
      </c>
      <c r="B343" s="40" t="s">
        <v>95</v>
      </c>
      <c r="C343" s="3">
        <v>550</v>
      </c>
      <c r="D343" s="3">
        <v>800</v>
      </c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" customHeight="1">
      <c r="A344" s="45" t="s">
        <v>96</v>
      </c>
      <c r="B344" s="40" t="s">
        <v>97</v>
      </c>
      <c r="C344" s="3">
        <v>310</v>
      </c>
      <c r="D344" s="3">
        <v>400</v>
      </c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" customHeight="1">
      <c r="A345" s="39" t="s">
        <v>102</v>
      </c>
      <c r="B345" s="43" t="s">
        <v>103</v>
      </c>
      <c r="C345" s="7">
        <f>SUM(C346:C348)</f>
        <v>4000</v>
      </c>
      <c r="D345" s="7">
        <f>SUM(D346:D348)</f>
        <v>4100</v>
      </c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" customHeight="1">
      <c r="A346" s="45" t="s">
        <v>62</v>
      </c>
      <c r="B346" s="40" t="s">
        <v>63</v>
      </c>
      <c r="C346" s="3">
        <v>1000</v>
      </c>
      <c r="D346" s="3">
        <v>1000</v>
      </c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" customHeight="1">
      <c r="A347" s="45" t="s">
        <v>64</v>
      </c>
      <c r="B347" s="40" t="s">
        <v>65</v>
      </c>
      <c r="C347" s="3">
        <v>2000</v>
      </c>
      <c r="D347" s="3">
        <v>2500</v>
      </c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" customHeight="1">
      <c r="A348" s="45" t="s">
        <v>66</v>
      </c>
      <c r="B348" s="40" t="s">
        <v>67</v>
      </c>
      <c r="C348" s="3">
        <v>1000</v>
      </c>
      <c r="D348" s="3">
        <v>600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" customHeight="1">
      <c r="A349" s="42" t="s">
        <v>46</v>
      </c>
      <c r="B349" s="43" t="s">
        <v>82</v>
      </c>
      <c r="C349" s="7">
        <f>25000+5000</f>
        <v>30000</v>
      </c>
      <c r="D349" s="7">
        <v>30000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" customHeight="1">
      <c r="A350" s="105" t="s">
        <v>177</v>
      </c>
      <c r="B350" s="106"/>
      <c r="C350" s="85">
        <f>C349+C345+C341+C338+C336</f>
        <v>47460</v>
      </c>
      <c r="D350" s="85">
        <f>D349+D345+D341+D338+D336</f>
        <v>51450</v>
      </c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" customHeight="1">
      <c r="A351" s="39" t="s">
        <v>134</v>
      </c>
      <c r="B351" s="40"/>
      <c r="C351" s="3"/>
      <c r="D351" s="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" customHeight="1">
      <c r="A352" s="39"/>
      <c r="B352" s="40"/>
      <c r="C352" s="3"/>
      <c r="D352" s="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" customHeight="1">
      <c r="A353" s="39" t="s">
        <v>98</v>
      </c>
      <c r="B353" s="43" t="s">
        <v>99</v>
      </c>
      <c r="C353" s="7">
        <f>C354</f>
        <v>7000</v>
      </c>
      <c r="D353" s="7">
        <f>D354</f>
        <v>7000</v>
      </c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" customHeight="1">
      <c r="A354" s="45" t="s">
        <v>118</v>
      </c>
      <c r="B354" s="40" t="s">
        <v>119</v>
      </c>
      <c r="C354" s="3">
        <v>7000</v>
      </c>
      <c r="D354" s="3">
        <v>7000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" customHeight="1">
      <c r="A355" s="39" t="s">
        <v>100</v>
      </c>
      <c r="B355" s="43" t="s">
        <v>101</v>
      </c>
      <c r="C355" s="7">
        <f>SUM(C356:C358)</f>
        <v>1600</v>
      </c>
      <c r="D355" s="7">
        <f>SUM(D356:D358)</f>
        <v>1600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" customHeight="1">
      <c r="A356" s="45" t="s">
        <v>92</v>
      </c>
      <c r="B356" s="40" t="s">
        <v>93</v>
      </c>
      <c r="C356" s="3">
        <v>700</v>
      </c>
      <c r="D356" s="3">
        <v>700</v>
      </c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" customHeight="1">
      <c r="A357" s="45" t="s">
        <v>94</v>
      </c>
      <c r="B357" s="40" t="s">
        <v>95</v>
      </c>
      <c r="C357" s="3">
        <v>500</v>
      </c>
      <c r="D357" s="3">
        <v>500</v>
      </c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" customHeight="1">
      <c r="A358" s="45" t="s">
        <v>96</v>
      </c>
      <c r="B358" s="40" t="s">
        <v>97</v>
      </c>
      <c r="C358" s="3">
        <v>400</v>
      </c>
      <c r="D358" s="3">
        <v>400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" customHeight="1">
      <c r="A359" s="39" t="s">
        <v>102</v>
      </c>
      <c r="B359" s="43" t="s">
        <v>103</v>
      </c>
      <c r="C359" s="7">
        <f>SUM(C360:C361)</f>
        <v>6500</v>
      </c>
      <c r="D359" s="7">
        <f>SUM(D360:D361)</f>
        <v>7000</v>
      </c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" customHeight="1">
      <c r="A360" s="45" t="s">
        <v>62</v>
      </c>
      <c r="B360" s="40" t="s">
        <v>63</v>
      </c>
      <c r="C360" s="3">
        <v>1500</v>
      </c>
      <c r="D360" s="3">
        <v>3000</v>
      </c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" customHeight="1">
      <c r="A361" s="45" t="s">
        <v>66</v>
      </c>
      <c r="B361" s="40" t="s">
        <v>67</v>
      </c>
      <c r="C361" s="3">
        <v>5000</v>
      </c>
      <c r="D361" s="3">
        <v>4000</v>
      </c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" customHeight="1">
      <c r="A362" s="64">
        <v>4200</v>
      </c>
      <c r="B362" s="40" t="s">
        <v>202</v>
      </c>
      <c r="C362" s="7">
        <f>C363</f>
        <v>5000</v>
      </c>
      <c r="D362" s="7">
        <f>D363</f>
        <v>11000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" customHeight="1">
      <c r="A363" s="48">
        <v>4219</v>
      </c>
      <c r="B363" s="9" t="s">
        <v>203</v>
      </c>
      <c r="C363" s="3">
        <v>5000</v>
      </c>
      <c r="D363" s="3">
        <f>5000+6000</f>
        <v>11000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28.5">
      <c r="A364" s="42" t="s">
        <v>46</v>
      </c>
      <c r="B364" s="81" t="s">
        <v>82</v>
      </c>
      <c r="C364" s="7">
        <v>3050</v>
      </c>
      <c r="D364" s="7">
        <v>0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" customHeight="1">
      <c r="A365" s="105" t="s">
        <v>178</v>
      </c>
      <c r="B365" s="106"/>
      <c r="C365" s="85">
        <f>C364+C362+C359+C355+C353</f>
        <v>23150</v>
      </c>
      <c r="D365" s="85">
        <f>D364+D362+D359+D355+D353</f>
        <v>26600</v>
      </c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" customHeight="1">
      <c r="A366" s="109" t="s">
        <v>179</v>
      </c>
      <c r="B366" s="110"/>
      <c r="C366" s="73">
        <f>C365+C350</f>
        <v>70610</v>
      </c>
      <c r="D366" s="73">
        <f>D365+D350</f>
        <v>78050</v>
      </c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" customHeight="1">
      <c r="A367" s="39"/>
      <c r="B367" s="40"/>
      <c r="C367" s="3"/>
      <c r="D367" s="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" customHeight="1">
      <c r="A368" s="39" t="s">
        <v>135</v>
      </c>
      <c r="B368" s="40"/>
      <c r="C368" s="3"/>
      <c r="D368" s="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" customHeight="1">
      <c r="A369" s="39"/>
      <c r="B369" s="40"/>
      <c r="C369" s="3"/>
      <c r="D369" s="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" customHeight="1">
      <c r="A370" s="39" t="s">
        <v>136</v>
      </c>
      <c r="B370" s="40"/>
      <c r="C370" s="3"/>
      <c r="D370" s="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" customHeight="1">
      <c r="A371" s="90"/>
      <c r="B371" s="69"/>
      <c r="C371" s="3"/>
      <c r="D371" s="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" customHeight="1">
      <c r="A372" s="54" t="s">
        <v>102</v>
      </c>
      <c r="B372" s="7" t="s">
        <v>103</v>
      </c>
      <c r="C372" s="7">
        <f>SUM(C373:C373)</f>
        <v>373508</v>
      </c>
      <c r="D372" s="7">
        <f>SUM(D373:D373)</f>
        <v>366231</v>
      </c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" customHeight="1">
      <c r="A373" s="51" t="s">
        <v>66</v>
      </c>
      <c r="B373" s="3" t="s">
        <v>67</v>
      </c>
      <c r="C373" s="89">
        <f>373808-300</f>
        <v>373508</v>
      </c>
      <c r="D373" s="89">
        <v>366231</v>
      </c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" customHeight="1">
      <c r="A374" s="42" t="s">
        <v>85</v>
      </c>
      <c r="B374" s="43" t="s">
        <v>86</v>
      </c>
      <c r="C374" s="97">
        <v>0</v>
      </c>
      <c r="D374" s="97">
        <v>19300</v>
      </c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" customHeight="1">
      <c r="A375" s="101" t="s">
        <v>180</v>
      </c>
      <c r="B375" s="101"/>
      <c r="C375" s="85">
        <f>C372+C374</f>
        <v>373508</v>
      </c>
      <c r="D375" s="85">
        <f>D372+D374</f>
        <v>385531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" customHeight="1">
      <c r="A376" s="39" t="s">
        <v>145</v>
      </c>
      <c r="B376" s="40"/>
      <c r="C376" s="3"/>
      <c r="D376" s="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" customHeight="1">
      <c r="A377" s="44"/>
      <c r="B377" s="40"/>
      <c r="C377" s="3"/>
      <c r="D377" s="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28.5">
      <c r="A378" s="39" t="s">
        <v>114</v>
      </c>
      <c r="B378" s="81" t="s">
        <v>115</v>
      </c>
      <c r="C378" s="14">
        <f>C379</f>
        <v>73000</v>
      </c>
      <c r="D378" s="14">
        <f>D379</f>
        <v>82000</v>
      </c>
      <c r="E378" s="11"/>
      <c r="F378" s="92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" customHeight="1">
      <c r="A379" s="45" t="s">
        <v>109</v>
      </c>
      <c r="B379" s="40" t="s">
        <v>110</v>
      </c>
      <c r="C379" s="3">
        <v>73000</v>
      </c>
      <c r="D379" s="3">
        <v>82000</v>
      </c>
      <c r="E379" s="11"/>
      <c r="F379" s="92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" customHeight="1">
      <c r="A380" s="39" t="s">
        <v>98</v>
      </c>
      <c r="B380" s="43" t="s">
        <v>99</v>
      </c>
      <c r="C380" s="7">
        <f>SUM(C381:C383)</f>
        <v>2600</v>
      </c>
      <c r="D380" s="7">
        <f>SUM(D381:D383)</f>
        <v>2200</v>
      </c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" customHeight="1">
      <c r="A381" s="45" t="s">
        <v>118</v>
      </c>
      <c r="B381" s="40" t="s">
        <v>119</v>
      </c>
      <c r="C381" s="3">
        <v>500</v>
      </c>
      <c r="D381" s="3">
        <v>0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30">
      <c r="A382" s="45" t="s">
        <v>111</v>
      </c>
      <c r="B382" s="63" t="s">
        <v>112</v>
      </c>
      <c r="C382" s="3">
        <v>2000</v>
      </c>
      <c r="D382" s="3">
        <v>2000</v>
      </c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" customHeight="1">
      <c r="A383" s="45" t="s">
        <v>120</v>
      </c>
      <c r="B383" s="40" t="s">
        <v>121</v>
      </c>
      <c r="C383" s="3">
        <v>100</v>
      </c>
      <c r="D383" s="3">
        <v>200</v>
      </c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" customHeight="1">
      <c r="A384" s="39" t="s">
        <v>100</v>
      </c>
      <c r="B384" s="43" t="s">
        <v>101</v>
      </c>
      <c r="C384" s="7">
        <f>SUM(C385:C387)</f>
        <v>14200</v>
      </c>
      <c r="D384" s="7">
        <f>SUM(D385:D387)</f>
        <v>16000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" customHeight="1">
      <c r="A385" s="45" t="s">
        <v>92</v>
      </c>
      <c r="B385" s="40" t="s">
        <v>93</v>
      </c>
      <c r="C385" s="3">
        <v>8900</v>
      </c>
      <c r="D385" s="3">
        <v>9600</v>
      </c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" customHeight="1">
      <c r="A386" s="45" t="s">
        <v>94</v>
      </c>
      <c r="B386" s="40" t="s">
        <v>95</v>
      </c>
      <c r="C386" s="3">
        <v>3500</v>
      </c>
      <c r="D386" s="3">
        <v>4000</v>
      </c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" customHeight="1">
      <c r="A387" s="45" t="s">
        <v>96</v>
      </c>
      <c r="B387" s="40" t="s">
        <v>97</v>
      </c>
      <c r="C387" s="3">
        <v>1800</v>
      </c>
      <c r="D387" s="3">
        <v>2400</v>
      </c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" customHeight="1">
      <c r="A388" s="39" t="s">
        <v>102</v>
      </c>
      <c r="B388" s="43" t="s">
        <v>103</v>
      </c>
      <c r="C388" s="7">
        <f>SUM(C389:C394)</f>
        <v>15950</v>
      </c>
      <c r="D388" s="7">
        <f>SUM(D389:D394)</f>
        <v>16000</v>
      </c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" customHeight="1">
      <c r="A389" s="45" t="s">
        <v>122</v>
      </c>
      <c r="B389" s="40" t="s">
        <v>123</v>
      </c>
      <c r="C389" s="96">
        <v>0</v>
      </c>
      <c r="D389" s="96">
        <v>500</v>
      </c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" customHeight="1">
      <c r="A390" s="45" t="s">
        <v>62</v>
      </c>
      <c r="B390" s="40" t="s">
        <v>63</v>
      </c>
      <c r="C390" s="3">
        <v>8000</v>
      </c>
      <c r="D390" s="3">
        <v>8000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" customHeight="1">
      <c r="A391" s="45" t="s">
        <v>64</v>
      </c>
      <c r="B391" s="40" t="s">
        <v>65</v>
      </c>
      <c r="C391" s="3">
        <v>3500</v>
      </c>
      <c r="D391" s="3">
        <v>3500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" customHeight="1">
      <c r="A392" s="45" t="s">
        <v>66</v>
      </c>
      <c r="B392" s="40" t="s">
        <v>67</v>
      </c>
      <c r="C392" s="3">
        <v>4000</v>
      </c>
      <c r="D392" s="3">
        <v>3500</v>
      </c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" customHeight="1">
      <c r="A393" s="45" t="s">
        <v>70</v>
      </c>
      <c r="B393" s="40" t="s">
        <v>71</v>
      </c>
      <c r="C393" s="3">
        <v>150</v>
      </c>
      <c r="D393" s="3">
        <v>200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" customHeight="1">
      <c r="A394" s="45" t="s">
        <v>74</v>
      </c>
      <c r="B394" s="40" t="s">
        <v>75</v>
      </c>
      <c r="C394" s="3">
        <v>300</v>
      </c>
      <c r="D394" s="3">
        <v>300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" customHeight="1">
      <c r="A395" s="99" t="s">
        <v>181</v>
      </c>
      <c r="B395" s="100"/>
      <c r="C395" s="91">
        <f>C388+C384+C380+C378</f>
        <v>105750</v>
      </c>
      <c r="D395" s="91">
        <f>D388+D384+D380+D378</f>
        <v>116200</v>
      </c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" customHeight="1">
      <c r="A396" s="39" t="s">
        <v>137</v>
      </c>
      <c r="B396" s="40"/>
      <c r="C396" s="3"/>
      <c r="D396" s="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" customHeight="1">
      <c r="A397" s="44"/>
      <c r="B397" s="40"/>
      <c r="C397" s="3"/>
      <c r="D397" s="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" customHeight="1">
      <c r="A398" s="39" t="s">
        <v>102</v>
      </c>
      <c r="B398" s="43" t="s">
        <v>103</v>
      </c>
      <c r="C398" s="7">
        <f>C399</f>
        <v>3500</v>
      </c>
      <c r="D398" s="7">
        <f>D399</f>
        <v>3500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" customHeight="1">
      <c r="A399" s="45" t="s">
        <v>66</v>
      </c>
      <c r="B399" s="40" t="s">
        <v>67</v>
      </c>
      <c r="C399" s="3">
        <v>3500</v>
      </c>
      <c r="D399" s="3">
        <v>3500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" customHeight="1">
      <c r="A400" s="99" t="s">
        <v>182</v>
      </c>
      <c r="B400" s="100"/>
      <c r="C400" s="65">
        <f>C398</f>
        <v>3500</v>
      </c>
      <c r="D400" s="65">
        <f>D398</f>
        <v>3500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" customHeight="1">
      <c r="A401" s="39" t="s">
        <v>138</v>
      </c>
      <c r="B401" s="40"/>
      <c r="C401" s="3"/>
      <c r="D401" s="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" customHeight="1">
      <c r="A402" s="44"/>
      <c r="B402" s="40"/>
      <c r="C402" s="3"/>
      <c r="D402" s="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28.5">
      <c r="A403" s="39" t="s">
        <v>114</v>
      </c>
      <c r="B403" s="81" t="s">
        <v>115</v>
      </c>
      <c r="C403" s="7">
        <f>C404</f>
        <v>75700</v>
      </c>
      <c r="D403" s="7">
        <f>D404</f>
        <v>84900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" customHeight="1">
      <c r="A404" s="45" t="s">
        <v>109</v>
      </c>
      <c r="B404" s="40" t="s">
        <v>110</v>
      </c>
      <c r="C404" s="3">
        <f>13700+62000</f>
        <v>75700</v>
      </c>
      <c r="D404" s="3">
        <v>84900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" customHeight="1">
      <c r="A405" s="39" t="s">
        <v>98</v>
      </c>
      <c r="B405" s="43" t="s">
        <v>99</v>
      </c>
      <c r="C405" s="7">
        <f>SUM(C406:C409)</f>
        <v>12450</v>
      </c>
      <c r="D405" s="7">
        <f>SUM(D406:D409)</f>
        <v>19840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" customHeight="1">
      <c r="A406" s="45" t="s">
        <v>118</v>
      </c>
      <c r="B406" s="40" t="s">
        <v>119</v>
      </c>
      <c r="C406" s="3">
        <v>10000</v>
      </c>
      <c r="D406" s="3">
        <v>15000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30">
      <c r="A407" s="45" t="s">
        <v>111</v>
      </c>
      <c r="B407" s="63" t="s">
        <v>112</v>
      </c>
      <c r="C407" s="3">
        <f>400+1800</f>
        <v>2200</v>
      </c>
      <c r="D407" s="3">
        <v>1900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" customHeight="1">
      <c r="A408" s="62" t="s">
        <v>149</v>
      </c>
      <c r="B408" s="40" t="s">
        <v>169</v>
      </c>
      <c r="C408" s="3">
        <v>0</v>
      </c>
      <c r="D408" s="3">
        <v>2340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" customHeight="1">
      <c r="A409" s="45" t="s">
        <v>120</v>
      </c>
      <c r="B409" s="40" t="s">
        <v>121</v>
      </c>
      <c r="C409" s="3">
        <f>100+150</f>
        <v>250</v>
      </c>
      <c r="D409" s="3">
        <v>600</v>
      </c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" customHeight="1">
      <c r="A410" s="39" t="s">
        <v>100</v>
      </c>
      <c r="B410" s="43" t="s">
        <v>101</v>
      </c>
      <c r="C410" s="7">
        <f>SUM(C411:C413)</f>
        <v>14810</v>
      </c>
      <c r="D410" s="7">
        <f>SUM(D411:D413)</f>
        <v>18970</v>
      </c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" customHeight="1">
      <c r="A411" s="45" t="s">
        <v>92</v>
      </c>
      <c r="B411" s="40" t="s">
        <v>93</v>
      </c>
      <c r="C411" s="3">
        <f>1600+7700</f>
        <v>9300</v>
      </c>
      <c r="D411" s="3">
        <v>11600</v>
      </c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" customHeight="1">
      <c r="A412" s="45" t="s">
        <v>94</v>
      </c>
      <c r="B412" s="40" t="s">
        <v>95</v>
      </c>
      <c r="C412" s="3">
        <f>670+3000</f>
        <v>3670</v>
      </c>
      <c r="D412" s="3">
        <v>4900</v>
      </c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" customHeight="1">
      <c r="A413" s="45" t="s">
        <v>96</v>
      </c>
      <c r="B413" s="40" t="s">
        <v>97</v>
      </c>
      <c r="C413" s="3">
        <f>390+1450</f>
        <v>1840</v>
      </c>
      <c r="D413" s="3">
        <v>2470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" customHeight="1">
      <c r="A414" s="39" t="s">
        <v>102</v>
      </c>
      <c r="B414" s="43" t="s">
        <v>103</v>
      </c>
      <c r="C414" s="7">
        <f>SUM(C415:C422)</f>
        <v>31100</v>
      </c>
      <c r="D414" s="7">
        <f>SUM(D415:D422)</f>
        <v>33900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" customHeight="1">
      <c r="A415" s="45" t="s">
        <v>60</v>
      </c>
      <c r="B415" s="40" t="s">
        <v>61</v>
      </c>
      <c r="C415" s="3">
        <v>800</v>
      </c>
      <c r="D415" s="3">
        <v>1000</v>
      </c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" customHeight="1">
      <c r="A416" s="45" t="s">
        <v>122</v>
      </c>
      <c r="B416" s="40" t="s">
        <v>123</v>
      </c>
      <c r="C416" s="3">
        <v>1500</v>
      </c>
      <c r="D416" s="3">
        <v>400</v>
      </c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" customHeight="1">
      <c r="A417" s="45" t="s">
        <v>62</v>
      </c>
      <c r="B417" s="40" t="s">
        <v>63</v>
      </c>
      <c r="C417" s="3">
        <v>2500</v>
      </c>
      <c r="D417" s="3">
        <v>3700</v>
      </c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" customHeight="1">
      <c r="A418" s="45" t="s">
        <v>64</v>
      </c>
      <c r="B418" s="40" t="s">
        <v>65</v>
      </c>
      <c r="C418" s="3">
        <f>1000+14000</f>
        <v>15000</v>
      </c>
      <c r="D418" s="3">
        <v>12000</v>
      </c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" customHeight="1">
      <c r="A419" s="45" t="s">
        <v>66</v>
      </c>
      <c r="B419" s="40" t="s">
        <v>67</v>
      </c>
      <c r="C419" s="3">
        <f>10500</f>
        <v>10500</v>
      </c>
      <c r="D419" s="3">
        <v>8000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" customHeight="1">
      <c r="A420" s="48">
        <v>1030</v>
      </c>
      <c r="B420" s="40" t="s">
        <v>69</v>
      </c>
      <c r="C420" s="3">
        <v>0</v>
      </c>
      <c r="D420" s="3">
        <v>8000</v>
      </c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" customHeight="1">
      <c r="A421" s="48">
        <v>1051</v>
      </c>
      <c r="B421" s="40" t="s">
        <v>144</v>
      </c>
      <c r="C421" s="3">
        <v>100</v>
      </c>
      <c r="D421" s="3">
        <v>100</v>
      </c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" customHeight="1">
      <c r="A422" s="45" t="s">
        <v>74</v>
      </c>
      <c r="B422" s="40" t="s">
        <v>75</v>
      </c>
      <c r="C422" s="3">
        <v>700</v>
      </c>
      <c r="D422" s="3">
        <v>700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" customHeight="1">
      <c r="A423" s="39" t="s">
        <v>104</v>
      </c>
      <c r="B423" s="43" t="s">
        <v>105</v>
      </c>
      <c r="C423" s="7">
        <f>SUM(C424:C425)</f>
        <v>100</v>
      </c>
      <c r="D423" s="7">
        <f>SUM(D424:D425)</f>
        <v>100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" customHeight="1">
      <c r="A424" s="45" t="s">
        <v>76</v>
      </c>
      <c r="B424" s="40" t="s">
        <v>77</v>
      </c>
      <c r="C424" s="3">
        <v>0</v>
      </c>
      <c r="D424" s="3">
        <v>0</v>
      </c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" customHeight="1">
      <c r="A425" s="45" t="s">
        <v>78</v>
      </c>
      <c r="B425" s="40" t="s">
        <v>79</v>
      </c>
      <c r="C425" s="3">
        <v>100</v>
      </c>
      <c r="D425" s="3">
        <v>100</v>
      </c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" customHeight="1">
      <c r="A426" s="99" t="s">
        <v>183</v>
      </c>
      <c r="B426" s="100"/>
      <c r="C426" s="7">
        <f>C423+C414+C410+C405+C403</f>
        <v>134160</v>
      </c>
      <c r="D426" s="7">
        <f>D423+D414+D410+D405+D403</f>
        <v>157710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" customHeight="1">
      <c r="A427" s="75" t="s">
        <v>184</v>
      </c>
      <c r="B427" s="76"/>
      <c r="C427" s="72">
        <f>C426+C400+C395+C375</f>
        <v>616918</v>
      </c>
      <c r="D427" s="72">
        <f>D426+D400+D395+D375</f>
        <v>662941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" customHeight="1">
      <c r="A428" s="39"/>
      <c r="B428" s="40"/>
      <c r="C428" s="41"/>
      <c r="D428" s="3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" customHeight="1">
      <c r="A429" s="39" t="s">
        <v>139</v>
      </c>
      <c r="B429" s="40"/>
      <c r="C429" s="41"/>
      <c r="D429" s="3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" customHeight="1">
      <c r="A430" s="39" t="s">
        <v>6</v>
      </c>
      <c r="B430" s="40"/>
      <c r="C430" s="41"/>
      <c r="D430" s="3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" customHeight="1">
      <c r="A431" s="39" t="s">
        <v>140</v>
      </c>
      <c r="B431" s="40"/>
      <c r="C431" s="41"/>
      <c r="D431" s="3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" customHeight="1">
      <c r="A432" s="39" t="s">
        <v>141</v>
      </c>
      <c r="B432" s="40"/>
      <c r="C432" s="41"/>
      <c r="D432" s="3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" customHeight="1">
      <c r="A433" s="45" t="s">
        <v>142</v>
      </c>
      <c r="B433" s="40" t="s">
        <v>143</v>
      </c>
      <c r="C433" s="3">
        <v>50000</v>
      </c>
      <c r="D433" s="3">
        <v>50000</v>
      </c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" customHeight="1">
      <c r="A434" s="113" t="s">
        <v>185</v>
      </c>
      <c r="B434" s="114"/>
      <c r="C434" s="73">
        <f>C433</f>
        <v>50000</v>
      </c>
      <c r="D434" s="73">
        <f>D433</f>
        <v>50000</v>
      </c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6" ht="15" customHeight="1">
      <c r="A435" s="107" t="s">
        <v>186</v>
      </c>
      <c r="B435" s="108"/>
      <c r="C435" s="14">
        <f>C434+C427+C366+C331+C222+C161+C108+C93</f>
        <v>4955700</v>
      </c>
      <c r="D435" s="14">
        <f>D434+D427+D366+D331+D222+D161+D108+D93</f>
        <v>5637225</v>
      </c>
      <c r="F435" s="93"/>
    </row>
    <row r="436" spans="1:4" ht="15" customHeight="1">
      <c r="A436" s="15"/>
      <c r="B436" s="15"/>
      <c r="C436" s="15"/>
      <c r="D436" s="11"/>
    </row>
    <row r="437" spans="1:4" ht="15" customHeight="1">
      <c r="A437" s="15"/>
      <c r="B437" s="15"/>
      <c r="C437" s="15"/>
      <c r="D437" s="11"/>
    </row>
    <row r="438" spans="1:4" ht="15" customHeight="1">
      <c r="A438" s="15"/>
      <c r="B438" s="15" t="s">
        <v>194</v>
      </c>
      <c r="C438" s="15"/>
      <c r="D438" s="11"/>
    </row>
    <row r="439" spans="1:3" ht="15" customHeight="1">
      <c r="A439" s="2"/>
      <c r="B439" s="2" t="s">
        <v>195</v>
      </c>
      <c r="C439" s="2"/>
    </row>
    <row r="440" spans="1:3" ht="15" customHeight="1">
      <c r="A440" s="2"/>
      <c r="B440" s="2"/>
      <c r="C440" s="2"/>
    </row>
    <row r="441" spans="1:3" ht="15" customHeight="1">
      <c r="A441" s="2"/>
      <c r="B441" s="2"/>
      <c r="C441" s="2"/>
    </row>
    <row r="442" spans="1:3" ht="15" customHeight="1">
      <c r="A442" s="2"/>
      <c r="B442" s="2" t="s">
        <v>196</v>
      </c>
      <c r="C442" s="2"/>
    </row>
    <row r="443" ht="15" customHeight="1">
      <c r="B443" s="2" t="s">
        <v>218</v>
      </c>
    </row>
    <row r="444" ht="15" customHeight="1"/>
    <row r="445" ht="15" customHeight="1"/>
    <row r="446" ht="15" customHeight="1"/>
    <row r="447" ht="15" customHeight="1"/>
  </sheetData>
  <sheetProtection selectLockedCells="1" selectUnlockedCells="1"/>
  <mergeCells count="34">
    <mergeCell ref="A93:B93"/>
    <mergeCell ref="A76:B76"/>
    <mergeCell ref="A92:B92"/>
    <mergeCell ref="A221:B221"/>
    <mergeCell ref="A222:B222"/>
    <mergeCell ref="A117:B117"/>
    <mergeCell ref="A12:B12"/>
    <mergeCell ref="A161:B161"/>
    <mergeCell ref="A138:B138"/>
    <mergeCell ref="A350:B350"/>
    <mergeCell ref="A241:B241"/>
    <mergeCell ref="A281:B281"/>
    <mergeCell ref="A28:B28"/>
    <mergeCell ref="A160:B160"/>
    <mergeCell ref="A48:C48"/>
    <mergeCell ref="A108:B108"/>
    <mergeCell ref="A435:B435"/>
    <mergeCell ref="A365:B365"/>
    <mergeCell ref="A366:B366"/>
    <mergeCell ref="A426:B426"/>
    <mergeCell ref="A331:B331"/>
    <mergeCell ref="A197:B197"/>
    <mergeCell ref="A224:C224"/>
    <mergeCell ref="A305:B305"/>
    <mergeCell ref="A400:B400"/>
    <mergeCell ref="A434:B434"/>
    <mergeCell ref="A395:B395"/>
    <mergeCell ref="A375:B375"/>
    <mergeCell ref="A184:B184"/>
    <mergeCell ref="A225:B225"/>
    <mergeCell ref="A229:B229"/>
    <mergeCell ref="A330:B330"/>
    <mergeCell ref="A257:B257"/>
    <mergeCell ref="A245:B245"/>
  </mergeCells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scale="78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Деница К. Йорданова</cp:lastModifiedBy>
  <cp:lastPrinted>2024-02-01T08:34:43Z</cp:lastPrinted>
  <dcterms:created xsi:type="dcterms:W3CDTF">2016-03-25T10:05:14Z</dcterms:created>
  <dcterms:modified xsi:type="dcterms:W3CDTF">2024-02-01T08:34:47Z</dcterms:modified>
  <cp:category/>
  <cp:version/>
  <cp:contentType/>
  <cp:contentStatus/>
</cp:coreProperties>
</file>